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https://vicgov.sharepoint.com/sites/msteams_eb8098/Shared Documents/VGAAR/2023 VGAAR/Data/Data Quarantine/4) Publishing/"/>
    </mc:Choice>
  </mc:AlternateContent>
  <xr:revisionPtr revIDLastSave="2271" documentId="13_ncr:1_{F7C2859B-FA5D-478D-BDB4-417B7218C806}" xr6:coauthVersionLast="47" xr6:coauthVersionMax="47" xr10:uidLastSave="{1C0D5A9D-5B29-4171-85A6-549DEA28B944}"/>
  <bookViews>
    <workbookView xWindow="-110" yWindow="-110" windowWidth="19420" windowHeight="10420" tabRatio="813" xr2:uid="{ABD57A41-DEE1-481A-8F6F-6BE4A2A31B36}"/>
  </bookViews>
  <sheets>
    <sheet name="Index" sheetId="36" r:id="rId1"/>
    <sheet name="8.1.1" sheetId="1" r:id="rId2"/>
    <sheet name="8.2.1" sheetId="23" r:id="rId3"/>
    <sheet name="8.3.1" sheetId="2" r:id="rId4"/>
    <sheet name="8.3.2" sheetId="25" r:id="rId5"/>
    <sheet name="9.1.1" sheetId="3" r:id="rId6"/>
    <sheet name="9.1.2" sheetId="40" r:id="rId7"/>
    <sheet name="9.1.3" sheetId="27" r:id="rId8"/>
    <sheet name="9.2.1" sheetId="4" r:id="rId9"/>
    <sheet name="9.3.1" sheetId="26" r:id="rId10"/>
    <sheet name="9.4.1" sheetId="35" r:id="rId11"/>
    <sheet name="9.4.2" sheetId="37" r:id="rId12"/>
    <sheet name="9.4.3" sheetId="38" r:id="rId13"/>
    <sheet name="9.4.4" sheetId="39" r:id="rId14"/>
    <sheet name="10.1.1" sheetId="33" r:id="rId15"/>
    <sheet name="10.1.2" sheetId="34" r:id="rId16"/>
  </sheets>
  <definedNames>
    <definedName name="_xlnm.Print_Area" localSheetId="1">'8.1.1'!$A$1:$R$35</definedName>
    <definedName name="_xlnm.Print_Area" localSheetId="2">'8.2.1'!$A$1:$L$16</definedName>
    <definedName name="_xlnm.Print_Area" localSheetId="3">'8.3.1'!$A$1:$H$8</definedName>
    <definedName name="_xlnm.Print_Area" localSheetId="4">'8.3.2'!$A$1:$O$9</definedName>
    <definedName name="_xlnm.Print_Area" localSheetId="6">'9.1.2'!$A$1:$J$22</definedName>
    <definedName name="_xlnm.Print_Area" localSheetId="8">'9.2.1'!$A$1:$K$22</definedName>
    <definedName name="_xlnm.Print_Area" localSheetId="9">'9.3.1'!$A$1:$J$131</definedName>
    <definedName name="_xlnm.Print_Area" localSheetId="11">'9.4.2'!$A$1:$I$12</definedName>
    <definedName name="_xlnm.Print_Area" localSheetId="12">'9.4.3'!$A$1:$P$13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37" l="1"/>
  <c r="H10" i="37"/>
  <c r="G10" i="37"/>
  <c r="I9" i="37"/>
  <c r="H9" i="37"/>
  <c r="G9" i="37"/>
  <c r="C42" i="39"/>
  <c r="D42" i="39"/>
  <c r="E42" i="39"/>
  <c r="F42" i="39"/>
  <c r="P28" i="39"/>
  <c r="O28" i="39"/>
  <c r="N28" i="39"/>
  <c r="M28" i="39"/>
  <c r="J8" i="23"/>
  <c r="J7" i="23"/>
  <c r="J6" i="23"/>
  <c r="J5" i="23"/>
  <c r="H30" i="34"/>
  <c r="H29" i="34"/>
  <c r="E27" i="34"/>
  <c r="E28" i="34"/>
  <c r="H25" i="34"/>
  <c r="H24" i="34"/>
  <c r="H78" i="26"/>
  <c r="H79" i="26"/>
  <c r="G5" i="4"/>
  <c r="C31" i="1"/>
  <c r="D31" i="1"/>
  <c r="J31" i="1"/>
  <c r="J8" i="1"/>
  <c r="C8" i="1"/>
  <c r="D8" i="1"/>
  <c r="C7" i="1"/>
  <c r="G7" i="33"/>
  <c r="G8" i="33"/>
  <c r="G9" i="33"/>
  <c r="G10" i="33"/>
  <c r="G11" i="33"/>
  <c r="G12" i="33"/>
  <c r="G13" i="33"/>
  <c r="G14" i="33"/>
  <c r="G15" i="33"/>
  <c r="G16" i="33"/>
  <c r="G17" i="33"/>
  <c r="G18" i="33"/>
  <c r="G19" i="33"/>
  <c r="G6" i="33"/>
  <c r="G20" i="33" s="1"/>
  <c r="G21" i="33" s="1"/>
  <c r="I24" i="34"/>
  <c r="F27" i="34"/>
  <c r="G5" i="33"/>
  <c r="H11" i="34"/>
  <c r="G21" i="34"/>
  <c r="F21" i="34"/>
  <c r="E21" i="34"/>
  <c r="I8" i="34"/>
  <c r="I9" i="34"/>
  <c r="I10" i="34"/>
  <c r="I11" i="34"/>
  <c r="I12" i="34"/>
  <c r="I13" i="34"/>
  <c r="I14" i="34"/>
  <c r="I15" i="34"/>
  <c r="I16" i="34"/>
  <c r="I17" i="34"/>
  <c r="I18" i="34"/>
  <c r="I19" i="34"/>
  <c r="I20" i="34"/>
  <c r="I7" i="34"/>
  <c r="I21" i="34"/>
  <c r="H8" i="34"/>
  <c r="H9" i="34"/>
  <c r="H10" i="34"/>
  <c r="H12" i="34"/>
  <c r="H13" i="34"/>
  <c r="H14" i="34"/>
  <c r="H15" i="34"/>
  <c r="H16" i="34"/>
  <c r="H17" i="34"/>
  <c r="H18" i="34"/>
  <c r="H19" i="34"/>
  <c r="H20" i="34"/>
  <c r="H7" i="34"/>
  <c r="H21" i="34"/>
  <c r="H51" i="26"/>
  <c r="H124" i="26"/>
  <c r="H123" i="26"/>
  <c r="H122" i="26"/>
  <c r="H121" i="26"/>
  <c r="H120" i="26"/>
  <c r="H119" i="26"/>
  <c r="H85" i="26"/>
  <c r="H84" i="26"/>
  <c r="H83" i="26"/>
  <c r="H82" i="26"/>
  <c r="H81" i="26"/>
  <c r="H80" i="26"/>
  <c r="H39" i="26"/>
  <c r="H38" i="26"/>
  <c r="H37" i="26"/>
  <c r="H36" i="26"/>
  <c r="H35" i="26"/>
  <c r="H34" i="26"/>
  <c r="H33" i="26"/>
  <c r="H32" i="26"/>
  <c r="G15" i="4"/>
  <c r="G14" i="4"/>
  <c r="J22" i="35"/>
  <c r="E22" i="35"/>
  <c r="J21" i="35"/>
  <c r="E21" i="35"/>
  <c r="J20" i="35"/>
  <c r="E20" i="35"/>
  <c r="J19" i="35"/>
  <c r="E19" i="35"/>
  <c r="J18" i="35"/>
  <c r="E18" i="35"/>
  <c r="J17" i="35"/>
  <c r="E17" i="35"/>
  <c r="J16" i="35"/>
  <c r="E16" i="35"/>
  <c r="J15" i="35"/>
  <c r="E15" i="35"/>
  <c r="J14" i="35"/>
  <c r="E14" i="35"/>
  <c r="J13" i="35"/>
  <c r="E13" i="35"/>
  <c r="J12" i="35"/>
  <c r="E12" i="35"/>
  <c r="J11" i="35"/>
  <c r="E11" i="35"/>
  <c r="J10" i="35"/>
  <c r="E10" i="35"/>
  <c r="J9" i="35"/>
  <c r="E9" i="35"/>
  <c r="J8" i="35"/>
  <c r="E8" i="35"/>
  <c r="J7" i="35"/>
  <c r="E7" i="35"/>
  <c r="J6" i="35"/>
  <c r="E6" i="35"/>
  <c r="J5" i="35"/>
  <c r="E5" i="35"/>
  <c r="J4" i="35"/>
  <c r="E4" i="35"/>
  <c r="D29" i="1"/>
  <c r="C29" i="1"/>
  <c r="J29" i="1"/>
  <c r="G9" i="4"/>
  <c r="G8" i="4"/>
  <c r="G12" i="4"/>
  <c r="G11" i="4"/>
  <c r="G6" i="4"/>
  <c r="H117" i="26"/>
  <c r="H116" i="26"/>
  <c r="H115" i="26"/>
  <c r="H114" i="26"/>
  <c r="H113" i="26"/>
  <c r="H112" i="26"/>
  <c r="H110" i="26"/>
  <c r="H109" i="26"/>
  <c r="H108" i="26"/>
  <c r="H107" i="26"/>
  <c r="H106" i="26"/>
  <c r="H105" i="26"/>
  <c r="H103" i="26"/>
  <c r="H102" i="26"/>
  <c r="H101" i="26"/>
  <c r="H100" i="26"/>
  <c r="H99" i="26"/>
  <c r="H98" i="26"/>
  <c r="H76" i="26"/>
  <c r="H75" i="26"/>
  <c r="H74" i="26"/>
  <c r="H73" i="26"/>
  <c r="H72" i="26"/>
  <c r="H71" i="26"/>
  <c r="H70" i="26"/>
  <c r="H69" i="26"/>
  <c r="H67" i="26"/>
  <c r="H66" i="26"/>
  <c r="H65" i="26"/>
  <c r="H64" i="26"/>
  <c r="H63" i="26"/>
  <c r="H62" i="26"/>
  <c r="H61" i="26"/>
  <c r="H60" i="26"/>
  <c r="H58" i="26"/>
  <c r="H57" i="26"/>
  <c r="H56" i="26"/>
  <c r="H55" i="26"/>
  <c r="H54" i="26"/>
  <c r="H53" i="26"/>
  <c r="H52" i="26"/>
  <c r="H30" i="26"/>
  <c r="H29" i="26"/>
  <c r="H28" i="26"/>
  <c r="H27" i="26"/>
  <c r="H26" i="26"/>
  <c r="H25" i="26"/>
  <c r="H24" i="26"/>
  <c r="H23" i="26"/>
  <c r="H21" i="26"/>
  <c r="H20" i="26"/>
  <c r="H19" i="26"/>
  <c r="H18" i="26"/>
  <c r="H17" i="26"/>
  <c r="H16" i="26"/>
  <c r="H15" i="26"/>
  <c r="H14" i="26"/>
  <c r="H6" i="26"/>
  <c r="H7" i="26"/>
  <c r="H8" i="26"/>
  <c r="H9" i="26"/>
  <c r="H10" i="26"/>
  <c r="H11" i="26"/>
  <c r="H12" i="26"/>
  <c r="H5" i="26"/>
  <c r="L14" i="1"/>
  <c r="L15" i="1"/>
  <c r="D15" i="1"/>
  <c r="C15" i="1"/>
  <c r="D14" i="1"/>
  <c r="C14" i="1"/>
  <c r="D30" i="1"/>
  <c r="C30" i="1"/>
  <c r="D28" i="1"/>
  <c r="C28" i="1"/>
  <c r="J30" i="1"/>
  <c r="J28" i="1"/>
  <c r="D6" i="1"/>
  <c r="D7" i="1"/>
  <c r="D5" i="1"/>
  <c r="C6" i="1"/>
  <c r="C5" i="1"/>
  <c r="J6" i="1"/>
  <c r="J7" i="1"/>
  <c r="J5" i="1"/>
</calcChain>
</file>

<file path=xl/sharedStrings.xml><?xml version="1.0" encoding="utf-8"?>
<sst xmlns="http://schemas.openxmlformats.org/spreadsheetml/2006/main" count="831" uniqueCount="291">
  <si>
    <t>Domain 3: Opportunity &amp; prosperity</t>
  </si>
  <si>
    <t>Goal 8: Aboriginal workers achieve wealth equality</t>
  </si>
  <si>
    <t>Objective 8.1: Increase Aboriginal household income in line with the Victorian median</t>
  </si>
  <si>
    <t>Measure 8.1.1</t>
  </si>
  <si>
    <t>Median household income and median equivalised household income</t>
  </si>
  <si>
    <t>Objective 8.2: Increase Aboriginal home ownership in line with the Victorian average</t>
  </si>
  <si>
    <t>Measure 8.2.1</t>
  </si>
  <si>
    <t>Proportion of home owners versus other tenure types (by age bracket)</t>
  </si>
  <si>
    <t>Objective 8.3: Increase Aboriginal business ownership and support Aboriginal entrepreneurs</t>
  </si>
  <si>
    <t>Measure 8.3.1</t>
  </si>
  <si>
    <t>Number of Victorian business owner-managers who are Aboriginal</t>
  </si>
  <si>
    <t>Measure 8.3.2</t>
  </si>
  <si>
    <t>Aboriginal businesses that government enters into a purchase agreement with as a proportion of small to medium enterprises government enters into a purchase agreement with</t>
  </si>
  <si>
    <t>Goal 9: Strong Aboriginal workforce participation, in all sectors and at all levels</t>
  </si>
  <si>
    <t>Objective 9.1: Increase Aboriginal workforce participation</t>
  </si>
  <si>
    <t>Measure 9.1.1</t>
  </si>
  <si>
    <t>Employment to population ratio</t>
  </si>
  <si>
    <t>Measure 9.1.2</t>
  </si>
  <si>
    <t>Proportion employed in full-time versus part-time or casual employment</t>
  </si>
  <si>
    <t>Measure 9.1.3</t>
  </si>
  <si>
    <t>Aboriginal jobseekers supported into work</t>
  </si>
  <si>
    <t>Objective 9.2: Increase workforce participation for Aboriginal women</t>
  </si>
  <si>
    <t>Measure 9.2.1</t>
  </si>
  <si>
    <t>Workforce participation of women (as measured at 9.1.2)</t>
  </si>
  <si>
    <t>Objective 9.3: Increase workforce participation for Aboriginal young people, people with a disability and people living in regional areas</t>
  </si>
  <si>
    <t>Measure 9.3.1</t>
  </si>
  <si>
    <t>Workforce participation (as measured at 9.1.2) by age, disability status and regional versus metropolitan</t>
  </si>
  <si>
    <t>Objective 9.4: Increase Aboriginal leadership and representation across all sectors and levels</t>
  </si>
  <si>
    <t>Measure 9.4.1</t>
  </si>
  <si>
    <t>Aboriginal employment by sector, industry and occupation; with analysis by growth industry</t>
  </si>
  <si>
    <t>Measure 9.4.2</t>
  </si>
  <si>
    <t>Proportion of Aboriginal people employed across the VPS (with 2 per cent target by 2022)</t>
  </si>
  <si>
    <t>Measure 9.4.3</t>
  </si>
  <si>
    <t>Number of Aboriginal people at VPS 6 level and above in the VPS</t>
  </si>
  <si>
    <t>Measure 9.4.4</t>
  </si>
  <si>
    <t>Number of Aboriginal people participating on government boards</t>
  </si>
  <si>
    <t>Goal 10: Aboriginal income potential is realised</t>
  </si>
  <si>
    <t>Objective 10.1: Increase Victoria's Aboriginal gross income and decrease the opportunity cost of Aboriginal income inequality</t>
  </si>
  <si>
    <t>Measure 10.1.1</t>
  </si>
  <si>
    <t>Victoria's Aboriginal income as sum of all income earned by Aboriginal workers</t>
  </si>
  <si>
    <t>Measure 10.1.2</t>
  </si>
  <si>
    <t>Opportunity cost: Aboriginal gross income at parity minus actual</t>
  </si>
  <si>
    <t>Index</t>
  </si>
  <si>
    <t>New data is not available</t>
  </si>
  <si>
    <t>Measure 8.1.1a Median household income</t>
  </si>
  <si>
    <t xml:space="preserve"> Median yearly household income</t>
  </si>
  <si>
    <t xml:space="preserve"> Median weekly household income</t>
  </si>
  <si>
    <t>Year</t>
  </si>
  <si>
    <t>Aboriginal</t>
  </si>
  <si>
    <t>Non-Aboriginal</t>
  </si>
  <si>
    <t>Gap</t>
  </si>
  <si>
    <t>Source: ABS Census of Population and Housing</t>
  </si>
  <si>
    <t>Measure 8.1.1b  Median equivalised household income</t>
  </si>
  <si>
    <t xml:space="preserve"> Median yearly equivalised household income</t>
  </si>
  <si>
    <t xml:space="preserve"> Median weekly equivalised household income</t>
  </si>
  <si>
    <t>Aboriginal RSE (%)</t>
  </si>
  <si>
    <t>Non-Aboriginal RSE (%)</t>
  </si>
  <si>
    <t>2004–05</t>
  </si>
  <si>
    <t>2014–15</t>
  </si>
  <si>
    <t>Source: Overcoming Indigenous Disadvantage 2016 Table 4A.10.1, sourced from ABS (unpublished) National Aboriginal and Torres Strait Islander Health Survey 2004-05;</t>
  </si>
  <si>
    <t xml:space="preserve">ABS (unpublished) National Health Survey 2004-05; ABS (unpublished) National Aboriginal and Torres Strait Islander Social Survey, 2014-15; ABS (unpublished) National Health Survey 2014-15. </t>
  </si>
  <si>
    <t xml:space="preserve">Defintion: Equivalised household income is total household income adjusted by the application of an equivalence scale to facilitate comparison of income levels between households of differing size and composition, reflecting the requirement </t>
  </si>
  <si>
    <t xml:space="preserve">of a larger household to have a higher level of income to achieve the same standard of living as a smaller household. Equivalised household income can be viewed as an indicator of the economic resources available to a standardised household. </t>
  </si>
  <si>
    <t>For a lone person household it is equal to household income. For a household comprising more than one person, it is an indicator of the household income that would be needed by a lone person household to enjoy the same level of economic wellbeing.</t>
  </si>
  <si>
    <t>All data are adjusted for changes in the Consumer Price Index. Factors applied to change nominal dollar values to 2014-15 dollars for data collected earlier than 2014-15 are as follows: For all 2004-05 data, the adjustment is 1.306023.</t>
  </si>
  <si>
    <t>RSE = relative standard error which is a measure of the reliability of the estimate and reflects the sample size; the smaller the sample size the higher the RSE.</t>
  </si>
  <si>
    <t>An RSE BELOW 25% is reliable.</t>
  </si>
  <si>
    <t>Measure 8.1.1c  Median personal income</t>
  </si>
  <si>
    <t xml:space="preserve"> Median yearly personal income</t>
  </si>
  <si>
    <t xml:space="preserve"> Median weekly personal income</t>
  </si>
  <si>
    <t>Table 8.2.1. Proportion of home owners versus other tenure types</t>
  </si>
  <si>
    <t>Aboriginal households(a)</t>
  </si>
  <si>
    <t>Non-Aboriginal households</t>
  </si>
  <si>
    <r>
      <t xml:space="preserve">Owned </t>
    </r>
    <r>
      <rPr>
        <vertAlign val="superscript"/>
        <sz val="9"/>
        <color theme="1"/>
        <rFont val="Arial"/>
        <family val="2"/>
      </rPr>
      <t>(b)</t>
    </r>
  </si>
  <si>
    <t>Rented</t>
  </si>
  <si>
    <t>Other tenure types</t>
  </si>
  <si>
    <t>Gap in homeownership</t>
  </si>
  <si>
    <t>Source: Table I13, 2021 Census of Population and Housing, Aboriginal and Torres Strait Islander Peoples Profile (Catalogue number 2002.0): Victoria</t>
  </si>
  <si>
    <t>Excludes respondents with a tenure type not stated</t>
  </si>
  <si>
    <r>
      <t xml:space="preserve">(a) </t>
    </r>
    <r>
      <rPr>
        <i/>
        <sz val="8"/>
        <color theme="1"/>
        <rFont val="Arial"/>
        <family val="2"/>
      </rPr>
      <t>Aboriginal households</t>
    </r>
    <r>
      <rPr>
        <sz val="8"/>
        <color theme="1"/>
        <rFont val="Arial"/>
        <family val="2"/>
      </rPr>
      <t xml:space="preserve"> includes any household that had at least one person of any age as a resident at the time of the Census who identified as being of Aboriginal and/or Torres Strait Islander origin.</t>
    </r>
  </si>
  <si>
    <t>(b) Owned households includes both owned outright and owned with a mortgage.</t>
  </si>
  <si>
    <t>Table 8.3.1. Number of Victorian business owner‑managers who are Aboriginal</t>
  </si>
  <si>
    <t>Total Aboriginal business owner-managers</t>
  </si>
  <si>
    <t>Source:ABS Census of Population and Housing</t>
  </si>
  <si>
    <t>Table 8.3.2. Aboriginal businesses that government enters into a purchase agreement with as a proportion of small to medium enterprises government enters into a purchase agreement with</t>
  </si>
  <si>
    <r>
      <t>Number of Victorian Aboriginal businesses</t>
    </r>
    <r>
      <rPr>
        <b/>
        <vertAlign val="superscript"/>
        <sz val="9"/>
        <color rgb="FF000000"/>
        <rFont val="Arial"/>
        <family val="2"/>
      </rPr>
      <t>(a)</t>
    </r>
  </si>
  <si>
    <t>Total procurement amount ($)</t>
  </si>
  <si>
    <t>Proportion of all government procurement (%)</t>
  </si>
  <si>
    <t>2018–19</t>
  </si>
  <si>
    <t>16.7 million</t>
  </si>
  <si>
    <t>2019–20</t>
  </si>
  <si>
    <t>46.1 million</t>
  </si>
  <si>
    <t>2020-21</t>
  </si>
  <si>
    <t>21.2 million</t>
  </si>
  <si>
    <t>2021-22</t>
  </si>
  <si>
    <t>21.6 million</t>
  </si>
  <si>
    <t>Source: Department of Jobs, Skills, Industry and Regions</t>
  </si>
  <si>
    <t>(a) Includes Victorian Aboriginal businesses, Traditional Owner Groups, Aboriginal Community-Controlled Organisations, Aboriginal Community-Controlled Health Organisations and Aboriginal Trusts.</t>
  </si>
  <si>
    <r>
      <t>Table 9.1.1. Employment to population ratio (%)</t>
    </r>
    <r>
      <rPr>
        <b/>
        <vertAlign val="superscript"/>
        <sz val="10"/>
        <color theme="1"/>
        <rFont val="Arial"/>
        <family val="2"/>
      </rPr>
      <t>(a)</t>
    </r>
  </si>
  <si>
    <t>Females</t>
  </si>
  <si>
    <t>Males</t>
  </si>
  <si>
    <t>Persons</t>
  </si>
  <si>
    <r>
      <t xml:space="preserve">Note: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</si>
  <si>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t>(a) The number of employed persons expressed as a percentage of all persons aged 15 years and over.</t>
  </si>
  <si>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</si>
  <si>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9.1.2.a. Proportion employed in full-time, Victoria</t>
  </si>
  <si>
    <t>Counting: Proportion of employed Victorians (place of usual residence) aged 15–64 working full time</t>
  </si>
  <si>
    <t>Note: Denominator includes all Census respondents aged 15–64 who were employed (i.e. employed and worked full-time, worked part-time, were employed but 'away from work' in the week prior to the census and employed but did not state the number of hours worked)</t>
  </si>
  <si>
    <t>Table 9.1.2.b. Proportion employed part-time, Victoria</t>
  </si>
  <si>
    <t>Table 9.1.3. Aboriginal job seekers supported into work</t>
  </si>
  <si>
    <t>Jobs Victoria - Aboriginal Participants</t>
  </si>
  <si>
    <t>Female</t>
  </si>
  <si>
    <t>Male</t>
  </si>
  <si>
    <t>Placements</t>
  </si>
  <si>
    <t xml:space="preserve">Outcomes </t>
  </si>
  <si>
    <r>
      <t>2016</t>
    </r>
    <r>
      <rPr>
        <b/>
        <vertAlign val="superscript"/>
        <sz val="9"/>
        <color rgb="FF000000"/>
        <rFont val="Arial"/>
        <family val="2"/>
      </rPr>
      <t>(a)</t>
    </r>
  </si>
  <si>
    <t>x</t>
  </si>
  <si>
    <t>Source: Jobs Victoria program data, Department of Jobs, Skills, Industry and Regions</t>
  </si>
  <si>
    <t>(a) Program commenced in October 2016</t>
  </si>
  <si>
    <t>Table 9.2.1 Workforce participation of women</t>
  </si>
  <si>
    <t>Aboriginal status</t>
  </si>
  <si>
    <r>
      <t>Employed</t>
    </r>
    <r>
      <rPr>
        <b/>
        <vertAlign val="superscript"/>
        <sz val="9"/>
        <color theme="1"/>
        <rFont val="Arial"/>
        <family val="2"/>
      </rPr>
      <t>(a)</t>
    </r>
  </si>
  <si>
    <r>
      <t>Unemployed</t>
    </r>
    <r>
      <rPr>
        <b/>
        <vertAlign val="superscript"/>
        <sz val="9"/>
        <color rgb="FF000000"/>
        <rFont val="Arial"/>
        <family val="2"/>
      </rPr>
      <t>(b)</t>
    </r>
  </si>
  <si>
    <r>
      <t xml:space="preserve">Not in Labour Force  </t>
    </r>
    <r>
      <rPr>
        <b/>
        <vertAlign val="superscript"/>
        <sz val="9"/>
        <color rgb="FF000000"/>
        <rFont val="Arial"/>
        <family val="2"/>
      </rPr>
      <t>(c)</t>
    </r>
  </si>
  <si>
    <t>Labour Force Status Not Stated</t>
  </si>
  <si>
    <r>
      <t xml:space="preserve">Workforce participation (%) </t>
    </r>
    <r>
      <rPr>
        <b/>
        <vertAlign val="superscript"/>
        <sz val="9"/>
        <color theme="1"/>
        <rFont val="effect"/>
      </rPr>
      <t>(d)</t>
    </r>
  </si>
  <si>
    <t>Counting: proportion of Victorian population (place of usual residence) aged 15–64</t>
  </si>
  <si>
    <r>
      <t xml:space="preserve">(a) </t>
    </r>
    <r>
      <rPr>
        <i/>
        <sz val="8"/>
        <color theme="1"/>
        <rFont val="Arial"/>
        <family val="2"/>
      </rPr>
      <t>Employed</t>
    </r>
    <r>
      <rPr>
        <sz val="8"/>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</si>
  <si>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8"/>
        <color theme="1"/>
        <rFont val="Arial"/>
        <family val="2"/>
      </rPr>
      <t>Unemployed</t>
    </r>
    <r>
      <rPr>
        <sz val="8"/>
        <color theme="1"/>
        <rFont val="Arial"/>
        <family val="2"/>
      </rPr>
      <t xml:space="preserve"> includes respondents who were unemployed and seeking full-time or part-time employment</t>
    </r>
  </si>
  <si>
    <r>
      <t xml:space="preserve">(c) </t>
    </r>
    <r>
      <rPr>
        <i/>
        <sz val="8"/>
        <color theme="1"/>
        <rFont val="Arial"/>
        <family val="2"/>
      </rPr>
      <t xml:space="preserve">Not in the labour force </t>
    </r>
    <r>
      <rPr>
        <sz val="8"/>
        <color theme="1"/>
        <rFont val="Arial"/>
        <family val="2"/>
      </rPr>
      <t>(that is, not currently economically active) comprises all persons not currently employed or unemployed, irrespective of age.</t>
    </r>
  </si>
  <si>
    <r>
      <t xml:space="preserve">(d) </t>
    </r>
    <r>
      <rPr>
        <i/>
        <sz val="8"/>
        <color theme="1"/>
        <rFont val="Arial"/>
        <family val="2"/>
      </rPr>
      <t>Workforce participation</t>
    </r>
    <r>
      <rPr>
        <sz val="8"/>
        <color theme="1"/>
        <rFont val="Arial"/>
        <family val="2"/>
      </rPr>
      <t xml:space="preserve"> is the proportion of the working-age population (aged 15–64) who reported being employed or unemployed jobseekers in the ABS census.</t>
    </r>
  </si>
  <si>
    <r>
      <t xml:space="preserve">Denominator includes all Census respondents (including </t>
    </r>
    <r>
      <rPr>
        <i/>
        <sz val="8"/>
        <color theme="1"/>
        <rFont val="Arial"/>
        <family val="2"/>
      </rPr>
      <t>Labour force status of</t>
    </r>
    <r>
      <rPr>
        <sz val="8"/>
        <color theme="1"/>
        <rFont val="Arial"/>
        <family val="2"/>
      </rPr>
      <t xml:space="preserve"> 'not stated') by Indigenous status.</t>
    </r>
  </si>
  <si>
    <t>Table 9.3.1a. Workforce participation by age group</t>
  </si>
  <si>
    <r>
      <rPr>
        <b/>
        <sz val="9"/>
        <color rgb="FF000000"/>
        <rFont val="Arial"/>
        <family val="2"/>
      </rPr>
      <t>Unemployed</t>
    </r>
    <r>
      <rPr>
        <b/>
        <vertAlign val="superscript"/>
        <sz val="9"/>
        <color rgb="FF000000"/>
        <rFont val="Arial"/>
        <family val="2"/>
      </rPr>
      <t>(b)</t>
    </r>
  </si>
  <si>
    <t>Not in Labour Force</t>
  </si>
  <si>
    <t>Workforce participation (%)</t>
  </si>
  <si>
    <t>15–24 years</t>
  </si>
  <si>
    <t>25–54 years</t>
  </si>
  <si>
    <t>55–64 years</t>
  </si>
  <si>
    <t>Aged 65 and above</t>
  </si>
  <si>
    <t>Defintion: workforce participation is the proportion of the working-age population aged 15–64 who reported being employed or unemployed but looking for a job in the ABS census</t>
  </si>
  <si>
    <t>Table 9.3.1b. Workforce participation by disability status and gender</t>
  </si>
  <si>
    <r>
      <t>Unemployed</t>
    </r>
    <r>
      <rPr>
        <b/>
        <vertAlign val="superscript"/>
        <sz val="9"/>
        <color theme="1"/>
        <rFont val="Arial"/>
        <family val="2"/>
      </rPr>
      <t>(b)</t>
    </r>
  </si>
  <si>
    <t>All Persons</t>
  </si>
  <si>
    <r>
      <t>Persons with disability</t>
    </r>
    <r>
      <rPr>
        <b/>
        <vertAlign val="superscript"/>
        <sz val="9"/>
        <color theme="1"/>
        <rFont val="Arial"/>
        <family val="2"/>
      </rPr>
      <t>(c)</t>
    </r>
  </si>
  <si>
    <t>Defintion: workforce participation is reporte as the proportion of the working-age population aged 15–64 who reported being employed or unemployed jobseekers in the ABS census</t>
  </si>
  <si>
    <r>
      <t xml:space="preserve">(c) Respondents that reported they </t>
    </r>
    <r>
      <rPr>
        <i/>
        <sz val="8"/>
        <color theme="1"/>
        <rFont val="Arial"/>
        <family val="2"/>
      </rPr>
      <t xml:space="preserve">have a need for assistance with core activities </t>
    </r>
    <r>
      <rPr>
        <sz val="8"/>
        <color theme="1"/>
        <rFont val="Arial"/>
        <family val="2"/>
      </rPr>
      <t>serves as a proxy of disability</t>
    </r>
  </si>
  <si>
    <t>Table 9.3.1c. Workforce participation by regional status</t>
  </si>
  <si>
    <t>Metropolitan</t>
  </si>
  <si>
    <t>Inner Regional</t>
  </si>
  <si>
    <r>
      <t>Outer regional and remote</t>
    </r>
    <r>
      <rPr>
        <b/>
        <vertAlign val="superscript"/>
        <sz val="9"/>
        <color theme="1"/>
        <rFont val="Arial"/>
        <family val="2"/>
      </rPr>
      <t>(c)</t>
    </r>
  </si>
  <si>
    <t>Definition: workforce participation is the proportion of the working-age population (aged 15–64) who reported being employed or unemployed jobseekers in the ABS census</t>
  </si>
  <si>
    <r>
      <t xml:space="preserve">(a) </t>
    </r>
    <r>
      <rPr>
        <i/>
        <sz val="9"/>
        <color theme="1"/>
        <rFont val="Arial"/>
        <family val="2"/>
      </rPr>
      <t>Employed</t>
    </r>
    <r>
      <rPr>
        <sz val="9"/>
        <color theme="1"/>
        <rFont val="Arial"/>
        <family val="2"/>
      </rPr>
      <t xml:space="preserve"> includes respondents who worked full-time, worked part-time or were employed but 'away from work' in the week prior to the census or who did not state the number of hours worked.</t>
    </r>
  </si>
  <si>
    <r>
      <t xml:space="preserve">(b) </t>
    </r>
    <r>
      <rPr>
        <i/>
        <sz val="9"/>
        <color theme="1"/>
        <rFont val="Arial"/>
        <family val="2"/>
      </rPr>
      <t>Unemployed</t>
    </r>
    <r>
      <rPr>
        <sz val="9"/>
        <color theme="1"/>
        <rFont val="Arial"/>
        <family val="2"/>
      </rPr>
      <t xml:space="preserve"> includes respondents who were unemployed and seeking full-time or part-time employment</t>
    </r>
  </si>
  <si>
    <t>(c) Includes Outer regional and remote areas of Victoria according to the Australian Bureau of Statistics Australian Statistical Geography Standard</t>
  </si>
  <si>
    <r>
      <t xml:space="preserve">Denominator includes all Census respondents [including </t>
    </r>
    <r>
      <rPr>
        <i/>
        <sz val="9"/>
        <color theme="1"/>
        <rFont val="Arial"/>
        <family val="2"/>
      </rPr>
      <t>Labour force status of</t>
    </r>
    <r>
      <rPr>
        <sz val="9"/>
        <color theme="1"/>
        <rFont val="Arial"/>
        <family val="2"/>
      </rPr>
      <t xml:space="preserve"> 'not stated'], by Indigenous status.</t>
    </r>
  </si>
  <si>
    <t>Table 9.4.1a. Employment by industry with analysis by growth industry, 2011 to 2021</t>
  </si>
  <si>
    <t>Industry of Employment</t>
  </si>
  <si>
    <t>Aboriginal Workers, 2011</t>
  </si>
  <si>
    <t>Aboriginal Workers, 2021</t>
  </si>
  <si>
    <t>Aboriginal job growth 2011 to 2021 (%)</t>
  </si>
  <si>
    <t>Industry average annual income, 2021</t>
  </si>
  <si>
    <t>Income quartile</t>
  </si>
  <si>
    <t>Non-Aboriginal Workers, 2011</t>
  </si>
  <si>
    <t>Non-Aboriginal Workers, 2021</t>
  </si>
  <si>
    <t>Non-Aboriginal job growth 2011 to 2021 (%)</t>
  </si>
  <si>
    <t>Mining</t>
  </si>
  <si>
    <t>Highest group</t>
  </si>
  <si>
    <t>Construction</t>
  </si>
  <si>
    <t>Medium highest</t>
  </si>
  <si>
    <t>Professional, Scientific and Technical Services</t>
  </si>
  <si>
    <t>Rental, Hiring and Real Estate Services</t>
  </si>
  <si>
    <t>Public Administration and Safety</t>
  </si>
  <si>
    <t>Education and Training</t>
  </si>
  <si>
    <t>Retail Trade</t>
  </si>
  <si>
    <t>Medium lowest</t>
  </si>
  <si>
    <t>Accommodation and Food Services</t>
  </si>
  <si>
    <t>Arts and Recreation Services</t>
  </si>
  <si>
    <t>Administrative and Support Services</t>
  </si>
  <si>
    <t>Other Services</t>
  </si>
  <si>
    <t>Health Care and Social Assistance</t>
  </si>
  <si>
    <t>Electricity, Gas, Water and Waste Services</t>
  </si>
  <si>
    <t>Financial and Insurance Services</t>
  </si>
  <si>
    <t>Transport, Postal and Warehousing</t>
  </si>
  <si>
    <t>Agriculture, Forestry and Fishing</t>
  </si>
  <si>
    <t>Information Media and Telecommunications</t>
  </si>
  <si>
    <t>Manufacturing</t>
  </si>
  <si>
    <t>Wholesale Trade</t>
  </si>
  <si>
    <t>Data quality statement: Cells in this table have been randomly adjusted to avoid the release of confidential data. No reliance should be placed on small cells.</t>
  </si>
  <si>
    <t>Table 9.4.1b. Distribution of employment by sector and Aboriginal status</t>
  </si>
  <si>
    <t>%</t>
  </si>
  <si>
    <t>Private Sector</t>
  </si>
  <si>
    <t>Public Sector</t>
  </si>
  <si>
    <t>State</t>
  </si>
  <si>
    <t>Commonwealth</t>
  </si>
  <si>
    <t>Local</t>
  </si>
  <si>
    <t>Table 9.4.1c. Distribution of employment by industry and Aboriginal status</t>
  </si>
  <si>
    <t>Aboriginal (%)</t>
  </si>
  <si>
    <t>Non-Aboriginal (%)</t>
  </si>
  <si>
    <t>Industry</t>
  </si>
  <si>
    <t>Table 9.4.1d. Distribution of employment by occupation and Aboriginal status</t>
  </si>
  <si>
    <t>Community and Personal Service Workers</t>
  </si>
  <si>
    <t>Professionals</t>
  </si>
  <si>
    <t>Technicians and Trades Workers</t>
  </si>
  <si>
    <t>Clerical and Administrative Workers</t>
  </si>
  <si>
    <t>Labourers</t>
  </si>
  <si>
    <t>Sales Workers</t>
  </si>
  <si>
    <t>Managers</t>
  </si>
  <si>
    <t>Machinery Operators and Drivers</t>
  </si>
  <si>
    <t>Table 9.4.2. Number of employees within the Victorian Public Service, by Aboriginal status</t>
  </si>
  <si>
    <t>Aboriginal (n)</t>
  </si>
  <si>
    <t>Non-Aboriginal (n)</t>
  </si>
  <si>
    <r>
      <t>No response (n)</t>
    </r>
    <r>
      <rPr>
        <vertAlign val="superscript"/>
        <sz val="9"/>
        <rFont val="Arial"/>
        <family val="2"/>
      </rPr>
      <t>(a)</t>
    </r>
  </si>
  <si>
    <t>Total Public Service Employees (n)</t>
  </si>
  <si>
    <r>
      <t>No response(%)</t>
    </r>
    <r>
      <rPr>
        <vertAlign val="superscript"/>
        <sz val="9"/>
        <rFont val="Arial"/>
        <family val="2"/>
      </rPr>
      <t>(a)</t>
    </r>
  </si>
  <si>
    <t>Source: Victorian Public Sector Commission internal records</t>
  </si>
  <si>
    <r>
      <t xml:space="preserve">(a) </t>
    </r>
    <r>
      <rPr>
        <i/>
        <sz val="8"/>
        <rFont val="Arial"/>
        <family val="2"/>
      </rPr>
      <t xml:space="preserve">No response </t>
    </r>
    <r>
      <rPr>
        <sz val="8"/>
        <rFont val="Arial"/>
        <family val="2"/>
      </rPr>
      <t>includes individuals who chose not to respond to the question 'Are you Aboriginal and/or Torres Strait Islander?' or individuals who were not directly asked the question.</t>
    </r>
  </si>
  <si>
    <t>Table 9.4.3. Number of employees within the Victorian Public Service in Management roles (VPS6 or equivalent and above), by Aboriginal status</t>
  </si>
  <si>
    <t>VPS Grade 6 and above (n)</t>
  </si>
  <si>
    <t>VPS Grade 6 and above (%)</t>
  </si>
  <si>
    <t>VPS Grade 6 and above as % of all VPS staff by Aboriginal status</t>
  </si>
  <si>
    <r>
      <t>No response</t>
    </r>
    <r>
      <rPr>
        <vertAlign val="superscript"/>
        <sz val="9"/>
        <rFont val="Arial"/>
        <family val="2"/>
      </rPr>
      <t>(a)</t>
    </r>
  </si>
  <si>
    <t>Total staff at VPS Grade 6 and above</t>
  </si>
  <si>
    <t>Total Public Service Headcount</t>
  </si>
  <si>
    <t>Note: Includes VPS positions under non-VPS structures where the salary and/or position description is equivalent to VPS 6 or above</t>
  </si>
  <si>
    <t>Table 9.4.4a. Number of Aboriginal people participating on government boards</t>
  </si>
  <si>
    <t>PNTS</t>
  </si>
  <si>
    <t>Missing</t>
  </si>
  <si>
    <t>Not disclosed</t>
  </si>
  <si>
    <r>
      <t>Department of Education</t>
    </r>
    <r>
      <rPr>
        <b/>
        <vertAlign val="superscript"/>
        <sz val="9"/>
        <rFont val="Arial"/>
        <family val="2"/>
      </rPr>
      <t>(a)</t>
    </r>
  </si>
  <si>
    <r>
      <t xml:space="preserve">Department of Energy, Environment and Climate Action </t>
    </r>
    <r>
      <rPr>
        <b/>
        <vertAlign val="superscript"/>
        <sz val="9"/>
        <color rgb="FF000000"/>
        <rFont val="Arial"/>
        <family val="2"/>
      </rPr>
      <t>(b)</t>
    </r>
  </si>
  <si>
    <t>Department of Families, Fairness and Housing</t>
  </si>
  <si>
    <t>-</t>
  </si>
  <si>
    <t xml:space="preserve">Department of Health  </t>
  </si>
  <si>
    <t>Department of Jobs, Skills, Industry and Regions</t>
  </si>
  <si>
    <t>Department of Justice and Community Safety</t>
  </si>
  <si>
    <t>Department of Premier and Cabinet</t>
  </si>
  <si>
    <t>Department of Transport</t>
  </si>
  <si>
    <t>Department of Treasury and Finance</t>
  </si>
  <si>
    <t>Total VPS</t>
  </si>
  <si>
    <r>
      <t xml:space="preserve">Department of Education </t>
    </r>
    <r>
      <rPr>
        <b/>
        <vertAlign val="superscript"/>
        <sz val="9"/>
        <color rgb="FF000000"/>
        <rFont val="Arial"/>
        <family val="2"/>
      </rPr>
      <t>(a)</t>
    </r>
  </si>
  <si>
    <t>Department of Government Services</t>
  </si>
  <si>
    <t>Department of Transport and Planning</t>
  </si>
  <si>
    <t>Source: Victorian Public Service Commission internal records</t>
  </si>
  <si>
    <r>
      <t xml:space="preserve">Note: </t>
    </r>
    <r>
      <rPr>
        <i/>
        <sz val="8"/>
        <rFont val="Arial"/>
        <family val="2"/>
      </rPr>
      <t>PNTS</t>
    </r>
    <r>
      <rPr>
        <sz val="8"/>
        <rFont val="Arial"/>
        <family val="2"/>
      </rPr>
      <t xml:space="preserve"> indicates the response for Aboriginal status was 'Prefer not to say'.  From 2018 "Not disclosed" category has been adopted indicating that board member did not disclose their Aboriginal and/or Torres Strait Islander status when asked </t>
    </r>
  </si>
  <si>
    <t xml:space="preserve">(a) excludes school councils </t>
  </si>
  <si>
    <t>(b) excludes small committees</t>
  </si>
  <si>
    <t>Table 9.4.4b. Proportion of Aboriginal people participating on government boards</t>
  </si>
  <si>
    <t>Table 10.1.1. Estimated Total income for all employed Aboriginal Victorians, mid-point of 2021 census income ranges</t>
  </si>
  <si>
    <t>Income range</t>
  </si>
  <si>
    <t>Mid-point</t>
  </si>
  <si>
    <t>Number of persons</t>
  </si>
  <si>
    <t>Estimated Total Income</t>
  </si>
  <si>
    <t>$ per week</t>
  </si>
  <si>
    <t>No.</t>
  </si>
  <si>
    <t>$million</t>
  </si>
  <si>
    <t>Nil income</t>
  </si>
  <si>
    <t xml:space="preserve">$1-$149 </t>
  </si>
  <si>
    <t xml:space="preserve">$150-$299 </t>
  </si>
  <si>
    <t>$300-$399</t>
  </si>
  <si>
    <t>$400-$499</t>
  </si>
  <si>
    <t>$500-$649</t>
  </si>
  <si>
    <t>$650-$799</t>
  </si>
  <si>
    <t>$800-$999</t>
  </si>
  <si>
    <t>$1,000-$1,249</t>
  </si>
  <si>
    <t xml:space="preserve">$1,250-$1,499 </t>
  </si>
  <si>
    <t xml:space="preserve">$1,500-$1,749 </t>
  </si>
  <si>
    <t>$1,750-$1,999</t>
  </si>
  <si>
    <t>$2,000-$2,999</t>
  </si>
  <si>
    <t>$3,000 - $3,499</t>
  </si>
  <si>
    <t>$3500 or more</t>
  </si>
  <si>
    <t>Total weekly income</t>
  </si>
  <si>
    <t>. .</t>
  </si>
  <si>
    <t>Total annual income</t>
  </si>
  <si>
    <t>Table 10.1.2a. Opportunity cost: Aboriginal gross income at parity minus actual, mid-point of 2021 census income ranges</t>
  </si>
  <si>
    <t>n</t>
  </si>
  <si>
    <t>$</t>
  </si>
  <si>
    <t>$3000- $3,499</t>
  </si>
  <si>
    <t>$3,500 or more</t>
  </si>
  <si>
    <t>Total</t>
  </si>
  <si>
    <r>
      <t>Mean income per person ($ per week)</t>
    </r>
    <r>
      <rPr>
        <vertAlign val="superscript"/>
        <sz val="9"/>
        <color theme="1"/>
        <rFont val="Arial"/>
        <family val="2"/>
      </rPr>
      <t>(a)</t>
    </r>
  </si>
  <si>
    <r>
      <t>Total current estimated income gap ($ per annum)</t>
    </r>
    <r>
      <rPr>
        <vertAlign val="superscript"/>
        <sz val="9"/>
        <color theme="1"/>
        <rFont val="Arial"/>
        <family val="2"/>
      </rPr>
      <t>(a)</t>
    </r>
  </si>
  <si>
    <r>
      <t>Employment to population ratio (%)</t>
    </r>
    <r>
      <rPr>
        <vertAlign val="superscript"/>
        <sz val="9"/>
        <color theme="1"/>
        <rFont val="Arial"/>
        <family val="2"/>
      </rPr>
      <t>(b)</t>
    </r>
  </si>
  <si>
    <r>
      <t>Parity workforce (n)</t>
    </r>
    <r>
      <rPr>
        <vertAlign val="superscript"/>
        <sz val="9"/>
        <color theme="1"/>
        <rFont val="Arial"/>
        <family val="2"/>
      </rPr>
      <t>(c)</t>
    </r>
  </si>
  <si>
    <r>
      <t>Additional Aboriginal workers at parity (n)</t>
    </r>
    <r>
      <rPr>
        <b/>
        <vertAlign val="superscript"/>
        <sz val="9"/>
        <color theme="1"/>
        <rFont val="Arial"/>
        <family val="2"/>
      </rPr>
      <t>(c)</t>
    </r>
  </si>
  <si>
    <t>Additional estimated income gap with workforce at parity ($ per annum)</t>
  </si>
  <si>
    <t>Estimated economic impact ($ per annum)</t>
  </si>
  <si>
    <t>(a) For employed persons only.</t>
  </si>
  <si>
    <t>(b) Source: Table I14, 2021 Census of Population and Housing, Aboriginal and Torres Strait Islander Peoples Profile (Catalogue number 2002.0): Victoria</t>
  </si>
  <si>
    <t>(c) Parity workforce assumes equal employment to population ratios for Aboriginal and Non-Aboriginal Victorians.</t>
  </si>
  <si>
    <r>
      <t xml:space="preserve">Note: unable to determine mid-point of income range </t>
    </r>
    <r>
      <rPr>
        <i/>
        <sz val="8"/>
        <color theme="1"/>
        <rFont val="Arial"/>
        <family val="2"/>
      </rPr>
      <t>$3,500 or more</t>
    </r>
    <r>
      <rPr>
        <sz val="8"/>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</si>
</sst>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4" formatCode="_(&quot;$&quot;* #,##0.00_);_(&quot;$&quot;* \(#,##0.00\);_(&quot;$&quot;* &quot;-&quot;??_);_(@_)"/>
    <numFmt numFmtId="43" formatCode="_(* #,##0.00_);_(* \(#,##0.00\);_(* &quot;-&quot;??_);_(@_)"/>
    <numFmt numFmtId="164" formatCode="_-&quot;$&quot;* #,##0.00_-;\-&quot;$&quot;* #,##0.00_-;_-&quot;$&quot;* &quot;-&quot;??_-;_-@_-"/>
    <numFmt numFmtId="165" formatCode="[$$-C09]#,##0.00;[Red]&quot;-&quot;[$$-C09]#,##0.00"/>
    <numFmt numFmtId="166" formatCode="0.0"/>
    <numFmt numFmtId="167" formatCode="0.0%"/>
    <numFmt numFmtId="168" formatCode="_-* #,##0_-;\-* #,##0_-;_-* &quot;-&quot;??_-;_-@_-"/>
    <numFmt numFmtId="169" formatCode="_-&quot;$&quot;* #,##0_-;\-&quot;$&quot;* #,##0_-;_-&quot;$&quot;* &quot;-&quot;??_-;_-@_-"/>
    <numFmt numFmtId="170" formatCode="_-&quot;$&quot;* #,##0.0_-;\-&quot;$&quot;* #,##0.0_-;_-&quot;$&quot;* &quot;-&quot;??_-;_-@_-"/>
    <numFmt numFmtId="171" formatCode="###.00\ ###\ ###;\-###.00\ ###\ ###;&quot;–&quot;"/>
    <numFmt numFmtId="172" formatCode="_(* #,##0_);_(* \(#,##0\);_(* &quot;-&quot;??_);_(@_)"/>
    <numFmt numFmtId="173" formatCode="&quot;$&quot;#,##0.00"/>
  </numFmts>
  <fonts count="48">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i/>
      <sz val="14"/>
      <color theme="1"/>
      <name val="Calibri"/>
      <family val="2"/>
      <scheme val="minor"/>
    </font>
    <font>
      <sz val="12"/>
      <color rgb="FF222222"/>
      <name val="Arial"/>
      <family val="2"/>
    </font>
    <font>
      <sz val="9"/>
      <color theme="1"/>
      <name val="Arial"/>
      <family val="2"/>
    </font>
    <font>
      <sz val="9"/>
      <color rgb="FF000000"/>
      <name val="Arial"/>
      <family val="2"/>
    </font>
    <font>
      <sz val="11"/>
      <color theme="1"/>
      <name val="Arial"/>
      <family val="2"/>
    </font>
    <font>
      <sz val="8"/>
      <color theme="1"/>
      <name val="Arial"/>
      <family val="2"/>
    </font>
    <font>
      <b/>
      <sz val="9"/>
      <color theme="1"/>
      <name val="Arial"/>
      <family val="2"/>
    </font>
    <font>
      <sz val="8"/>
      <name val="Arial"/>
      <family val="2"/>
    </font>
    <font>
      <b/>
      <sz val="9"/>
      <name val="Arial"/>
      <family val="2"/>
    </font>
    <font>
      <sz val="9"/>
      <name val="Arial"/>
      <family val="2"/>
    </font>
    <font>
      <i/>
      <sz val="9"/>
      <name val="Arial"/>
      <family val="2"/>
    </font>
    <font>
      <b/>
      <sz val="9"/>
      <color rgb="FF000000"/>
      <name val="Arial"/>
      <family val="2"/>
    </font>
    <font>
      <b/>
      <u/>
      <sz val="11"/>
      <color theme="1"/>
      <name val="Calibri"/>
      <family val="2"/>
      <scheme val="minor"/>
    </font>
    <font>
      <b/>
      <vertAlign val="superscript"/>
      <sz val="9"/>
      <color rgb="FF000000"/>
      <name val="Arial"/>
      <family val="2"/>
    </font>
    <font>
      <sz val="8"/>
      <color rgb="FF000000"/>
      <name val="Arial"/>
      <family val="2"/>
    </font>
    <font>
      <i/>
      <sz val="8"/>
      <name val="Arial"/>
      <family val="2"/>
    </font>
    <font>
      <b/>
      <sz val="8"/>
      <name val="Arial"/>
      <family val="2"/>
    </font>
    <font>
      <sz val="10"/>
      <name val="Tahoma"/>
      <family val="2"/>
    </font>
    <font>
      <sz val="12"/>
      <name val="Arial"/>
      <family val="2"/>
    </font>
    <font>
      <i/>
      <sz val="9"/>
      <color theme="1"/>
      <name val="Arial"/>
      <family val="2"/>
    </font>
    <font>
      <sz val="10"/>
      <name val="Arial"/>
      <family val="2"/>
    </font>
    <font>
      <sz val="9"/>
      <color theme="1"/>
      <name val="Calibri"/>
      <family val="2"/>
      <scheme val="minor"/>
    </font>
    <font>
      <b/>
      <vertAlign val="superscript"/>
      <sz val="9"/>
      <color theme="1"/>
      <name val="Arial"/>
      <family val="2"/>
    </font>
    <font>
      <sz val="8"/>
      <name val="FrnkGothITC Bk BT"/>
      <family val="2"/>
    </font>
    <font>
      <b/>
      <sz val="8"/>
      <name val="FrnkGothITC Bk BT"/>
      <family val="2"/>
    </font>
    <font>
      <sz val="10"/>
      <color theme="1"/>
      <name val="Calibri"/>
      <family val="2"/>
      <scheme val="minor"/>
    </font>
    <font>
      <i/>
      <sz val="8"/>
      <color theme="1"/>
      <name val="Arial"/>
      <family val="2"/>
    </font>
    <font>
      <vertAlign val="superscript"/>
      <sz val="9"/>
      <name val="Arial"/>
      <family val="2"/>
    </font>
    <font>
      <b/>
      <sz val="10"/>
      <name val="Arial"/>
      <family val="2"/>
    </font>
    <font>
      <b/>
      <sz val="10"/>
      <color theme="1"/>
      <name val="Arial"/>
      <family val="2"/>
    </font>
    <font>
      <b/>
      <u/>
      <sz val="16"/>
      <color theme="1"/>
      <name val="Arial"/>
      <family val="2"/>
    </font>
    <font>
      <sz val="9"/>
      <color rgb="FF333333"/>
      <name val="Arial"/>
      <family val="2"/>
    </font>
    <font>
      <b/>
      <vertAlign val="superscript"/>
      <sz val="10"/>
      <color theme="1"/>
      <name val="Arial"/>
      <family val="2"/>
    </font>
    <font>
      <vertAlign val="superscript"/>
      <sz val="9"/>
      <color theme="1"/>
      <name val="Arial"/>
      <family val="2"/>
    </font>
    <font>
      <sz val="11"/>
      <color rgb="FFFF0000"/>
      <name val="Calibri"/>
      <family val="2"/>
      <scheme val="minor"/>
    </font>
    <font>
      <sz val="10"/>
      <color theme="1"/>
      <name val="Arial"/>
      <family val="2"/>
    </font>
    <font>
      <u/>
      <sz val="10"/>
      <color theme="10"/>
      <name val="Arial"/>
      <family val="2"/>
    </font>
    <font>
      <i/>
      <sz val="10"/>
      <color theme="1"/>
      <name val="Arial"/>
      <family val="2"/>
    </font>
    <font>
      <u/>
      <sz val="10"/>
      <color theme="10"/>
      <name val="Calibri"/>
      <family val="2"/>
      <scheme val="minor"/>
    </font>
    <font>
      <b/>
      <vertAlign val="superscript"/>
      <sz val="9"/>
      <color theme="1"/>
      <name val="effect"/>
    </font>
    <font>
      <b/>
      <vertAlign val="superscript"/>
      <sz val="9"/>
      <name val="Arial"/>
      <family val="2"/>
    </font>
    <font>
      <b/>
      <sz val="10"/>
      <color rgb="FF000000"/>
      <name val="Arial"/>
      <family val="2"/>
    </font>
    <font>
      <sz val="11"/>
      <color rgb="FFFFFFFF"/>
      <name val="Calibri"/>
      <family val="2"/>
      <scheme val="minor"/>
    </font>
    <font>
      <sz val="11"/>
      <name val="Arial"/>
      <family val="2"/>
    </font>
  </fonts>
  <fills count="6">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theme="0"/>
        <bgColor indexed="64"/>
      </patternFill>
    </fill>
    <fill>
      <patternFill patternType="solid">
        <fgColor rgb="FFFF0000"/>
        <bgColor rgb="FF000000"/>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s>
  <cellStyleXfs count="23">
    <xf numFmtId="0" fontId="0" fillId="0" borderId="0"/>
    <xf numFmtId="0" fontId="3" fillId="0" borderId="0" applyNumberFormat="0" applyFill="0" applyBorder="0" applyAlignment="0" applyProtection="0"/>
    <xf numFmtId="165"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1" fillId="0" borderId="0">
      <alignment horizontal="right"/>
    </xf>
    <xf numFmtId="0" fontId="11" fillId="0" borderId="0">
      <alignment horizontal="left"/>
    </xf>
    <xf numFmtId="0" fontId="11" fillId="0" borderId="0">
      <alignment horizontal="center" vertical="center" wrapText="1"/>
    </xf>
    <xf numFmtId="0" fontId="11" fillId="0" borderId="0">
      <alignment horizontal="left" vertical="center" wrapText="1"/>
    </xf>
    <xf numFmtId="0" fontId="11" fillId="0" borderId="0">
      <alignment horizontal="left" vertical="center" wrapText="1"/>
    </xf>
    <xf numFmtId="0" fontId="11" fillId="0" borderId="0">
      <alignment horizontal="right"/>
    </xf>
    <xf numFmtId="0" fontId="1" fillId="0" borderId="0"/>
    <xf numFmtId="0" fontId="21" fillId="0" borderId="0"/>
    <xf numFmtId="0" fontId="20" fillId="0" borderId="0">
      <alignment horizontal="left"/>
    </xf>
    <xf numFmtId="0" fontId="11" fillId="0" borderId="0">
      <alignment horizontal="center" vertical="center" wrapText="1"/>
    </xf>
    <xf numFmtId="0" fontId="11" fillId="0" borderId="0">
      <alignment horizontal="center"/>
    </xf>
    <xf numFmtId="0" fontId="11" fillId="0" borderId="0">
      <alignment horizontal="left" vertical="center" wrapText="1"/>
    </xf>
    <xf numFmtId="0" fontId="22" fillId="0" borderId="0"/>
    <xf numFmtId="0" fontId="22" fillId="0" borderId="0"/>
    <xf numFmtId="0" fontId="24" fillId="0" borderId="0"/>
    <xf numFmtId="0" fontId="24" fillId="0" borderId="0"/>
  </cellStyleXfs>
  <cellXfs count="221">
    <xf numFmtId="0" fontId="0" fillId="0" borderId="0" xfId="0"/>
    <xf numFmtId="0" fontId="3" fillId="0" borderId="0" xfId="1" applyAlignment="1">
      <alignment horizontal="left" indent="2"/>
    </xf>
    <xf numFmtId="0" fontId="5" fillId="0" borderId="0" xfId="0" applyFont="1"/>
    <xf numFmtId="0" fontId="3" fillId="0" borderId="0" xfId="1" quotePrefix="1" applyAlignment="1">
      <alignment horizontal="left" indent="2"/>
    </xf>
    <xf numFmtId="0" fontId="4" fillId="0" borderId="0" xfId="0" applyFont="1" applyAlignment="1">
      <alignment horizontal="left"/>
    </xf>
    <xf numFmtId="0" fontId="2" fillId="0" borderId="0" xfId="0" applyFont="1" applyAlignment="1">
      <alignment horizontal="left"/>
    </xf>
    <xf numFmtId="0" fontId="3" fillId="0" borderId="0" xfId="1"/>
    <xf numFmtId="0" fontId="0" fillId="2" borderId="0" xfId="0" applyFill="1" applyProtection="1">
      <protection locked="0"/>
    </xf>
    <xf numFmtId="167" fontId="0" fillId="0" borderId="0" xfId="4" applyNumberFormat="1" applyFont="1"/>
    <xf numFmtId="168" fontId="0" fillId="0" borderId="0" xfId="5" applyNumberFormat="1" applyFont="1"/>
    <xf numFmtId="0" fontId="0" fillId="0" borderId="1" xfId="0" applyBorder="1"/>
    <xf numFmtId="0" fontId="9" fillId="0" borderId="0" xfId="0" applyFont="1"/>
    <xf numFmtId="0" fontId="8" fillId="0" borderId="0" xfId="0" applyFont="1"/>
    <xf numFmtId="0" fontId="8" fillId="0" borderId="1" xfId="0" applyFont="1" applyBorder="1"/>
    <xf numFmtId="166" fontId="8" fillId="0" borderId="0" xfId="0" applyNumberFormat="1" applyFont="1" applyProtection="1">
      <protection locked="0"/>
    </xf>
    <xf numFmtId="0" fontId="6" fillId="0" borderId="0" xfId="0" applyFont="1"/>
    <xf numFmtId="167" fontId="6" fillId="0" borderId="0" xfId="4" applyNumberFormat="1" applyFont="1"/>
    <xf numFmtId="0" fontId="10" fillId="0" borderId="0" xfId="0" applyFont="1"/>
    <xf numFmtId="167" fontId="6" fillId="0" borderId="0" xfId="4" applyNumberFormat="1" applyFont="1" applyBorder="1"/>
    <xf numFmtId="0" fontId="6" fillId="0" borderId="1" xfId="0" applyFont="1" applyBorder="1"/>
    <xf numFmtId="167" fontId="6" fillId="0" borderId="1" xfId="4" applyNumberFormat="1" applyFont="1" applyBorder="1"/>
    <xf numFmtId="0" fontId="10" fillId="0" borderId="1" xfId="0" applyFont="1" applyBorder="1"/>
    <xf numFmtId="166" fontId="10" fillId="0" borderId="1" xfId="0" applyNumberFormat="1" applyFont="1" applyBorder="1" applyProtection="1">
      <protection locked="0"/>
    </xf>
    <xf numFmtId="166" fontId="6" fillId="0" borderId="1" xfId="0" applyNumberFormat="1" applyFont="1" applyBorder="1" applyProtection="1">
      <protection locked="0"/>
    </xf>
    <xf numFmtId="0" fontId="10" fillId="0" borderId="0" xfId="0" applyFont="1" applyAlignment="1">
      <alignment horizontal="left"/>
    </xf>
    <xf numFmtId="169" fontId="6" fillId="0" borderId="0" xfId="3" applyNumberFormat="1" applyFont="1"/>
    <xf numFmtId="0" fontId="10" fillId="0" borderId="1" xfId="0" applyFont="1" applyBorder="1" applyAlignment="1">
      <alignment horizontal="left"/>
    </xf>
    <xf numFmtId="0" fontId="10" fillId="0" borderId="2" xfId="0" applyFont="1" applyBorder="1"/>
    <xf numFmtId="0" fontId="10" fillId="0" borderId="1" xfId="0" applyFont="1" applyBorder="1" applyAlignment="1">
      <alignment wrapText="1"/>
    </xf>
    <xf numFmtId="0" fontId="10" fillId="0" borderId="2" xfId="0" applyFont="1" applyBorder="1" applyAlignment="1">
      <alignment wrapText="1"/>
    </xf>
    <xf numFmtId="168" fontId="0" fillId="0" borderId="1" xfId="5" applyNumberFormat="1" applyFont="1" applyBorder="1"/>
    <xf numFmtId="168" fontId="10" fillId="0" borderId="1" xfId="5" applyNumberFormat="1" applyFont="1" applyBorder="1" applyAlignment="1">
      <alignment wrapText="1"/>
    </xf>
    <xf numFmtId="0" fontId="11" fillId="0" borderId="0" xfId="0" applyFont="1"/>
    <xf numFmtId="168" fontId="13" fillId="0" borderId="0" xfId="5" applyNumberFormat="1" applyFont="1" applyFill="1" applyBorder="1"/>
    <xf numFmtId="167" fontId="13" fillId="0" borderId="0" xfId="4" applyNumberFormat="1" applyFont="1" applyFill="1" applyBorder="1"/>
    <xf numFmtId="167" fontId="13" fillId="0" borderId="0" xfId="4" applyNumberFormat="1" applyFont="1" applyFill="1"/>
    <xf numFmtId="167" fontId="12" fillId="0" borderId="1" xfId="4" applyNumberFormat="1" applyFont="1" applyFill="1" applyBorder="1"/>
    <xf numFmtId="0" fontId="7" fillId="3" borderId="0" xfId="0" applyFont="1" applyFill="1" applyAlignment="1">
      <alignment horizontal="center" vertical="center"/>
    </xf>
    <xf numFmtId="0" fontId="15" fillId="3" borderId="0" xfId="0" applyFont="1" applyFill="1" applyAlignment="1">
      <alignment horizontal="left" vertical="center"/>
    </xf>
    <xf numFmtId="0" fontId="15" fillId="3" borderId="0" xfId="0" applyFont="1" applyFill="1" applyAlignment="1">
      <alignment vertical="center"/>
    </xf>
    <xf numFmtId="0" fontId="15" fillId="3" borderId="1" xfId="0" applyFont="1" applyFill="1" applyBorder="1" applyAlignment="1">
      <alignment vertical="center"/>
    </xf>
    <xf numFmtId="0" fontId="16" fillId="0" borderId="0" xfId="0" applyFont="1"/>
    <xf numFmtId="168" fontId="14" fillId="0" borderId="0" xfId="5" applyNumberFormat="1" applyFont="1" applyFill="1" applyBorder="1"/>
    <xf numFmtId="0" fontId="11" fillId="0" borderId="0" xfId="0" applyFont="1" applyAlignment="1">
      <alignment horizontal="left"/>
    </xf>
    <xf numFmtId="0" fontId="10" fillId="0" borderId="1" xfId="0" applyFont="1" applyBorder="1" applyAlignment="1">
      <alignment horizontal="right"/>
    </xf>
    <xf numFmtId="0" fontId="10" fillId="0" borderId="0" xfId="0" applyFont="1" applyAlignment="1">
      <alignment horizontal="left" indent="1"/>
    </xf>
    <xf numFmtId="0" fontId="10" fillId="0" borderId="1" xfId="0" applyFont="1" applyBorder="1" applyAlignment="1">
      <alignment horizontal="left" indent="1"/>
    </xf>
    <xf numFmtId="0" fontId="10" fillId="0" borderId="0" xfId="0" applyFont="1" applyAlignment="1">
      <alignment horizontal="left" indent="2"/>
    </xf>
    <xf numFmtId="0" fontId="10" fillId="0" borderId="1" xfId="0" applyFont="1" applyBorder="1" applyAlignment="1">
      <alignment horizontal="left" indent="2"/>
    </xf>
    <xf numFmtId="169" fontId="6" fillId="0" borderId="0" xfId="3" applyNumberFormat="1" applyFont="1" applyBorder="1"/>
    <xf numFmtId="170" fontId="6" fillId="0" borderId="0" xfId="3" applyNumberFormat="1" applyFont="1"/>
    <xf numFmtId="0" fontId="23" fillId="0" borderId="0" xfId="0" applyFont="1"/>
    <xf numFmtId="0" fontId="23" fillId="0" borderId="1" xfId="0" applyFont="1" applyBorder="1"/>
    <xf numFmtId="168" fontId="6" fillId="0" borderId="0" xfId="5" applyNumberFormat="1" applyFont="1" applyBorder="1"/>
    <xf numFmtId="168" fontId="10" fillId="0" borderId="1" xfId="5" applyNumberFormat="1" applyFont="1" applyBorder="1"/>
    <xf numFmtId="168" fontId="10" fillId="0" borderId="0" xfId="5" applyNumberFormat="1" applyFont="1" applyBorder="1"/>
    <xf numFmtId="0" fontId="10" fillId="0" borderId="0" xfId="0" applyFont="1" applyAlignment="1">
      <alignment horizontal="right"/>
    </xf>
    <xf numFmtId="44" fontId="6" fillId="0" borderId="0" xfId="3" applyFont="1"/>
    <xf numFmtId="44" fontId="6" fillId="0" borderId="1" xfId="3" applyFont="1" applyBorder="1"/>
    <xf numFmtId="44" fontId="10" fillId="0" borderId="1" xfId="3" applyFont="1" applyBorder="1"/>
    <xf numFmtId="167" fontId="7" fillId="0" borderId="0" xfId="4" applyNumberFormat="1" applyFont="1" applyFill="1" applyBorder="1" applyAlignment="1">
      <alignment vertical="center" wrapText="1"/>
    </xf>
    <xf numFmtId="0" fontId="25" fillId="0" borderId="0" xfId="0" applyFont="1"/>
    <xf numFmtId="0" fontId="12" fillId="0" borderId="0" xfId="20" applyFont="1" applyAlignment="1">
      <alignment vertical="center"/>
    </xf>
    <xf numFmtId="2" fontId="0" fillId="0" borderId="0" xfId="0" applyNumberFormat="1"/>
    <xf numFmtId="167" fontId="6" fillId="0" borderId="0" xfId="0" applyNumberFormat="1" applyFont="1"/>
    <xf numFmtId="167" fontId="6" fillId="0" borderId="1" xfId="0" applyNumberFormat="1" applyFont="1" applyBorder="1"/>
    <xf numFmtId="167" fontId="25" fillId="0" borderId="0" xfId="4" applyNumberFormat="1" applyFont="1"/>
    <xf numFmtId="167" fontId="0" fillId="0" borderId="0" xfId="0" applyNumberFormat="1"/>
    <xf numFmtId="0" fontId="24" fillId="0" borderId="0" xfId="20" applyFont="1" applyAlignment="1">
      <alignment vertical="top" wrapText="1"/>
    </xf>
    <xf numFmtId="171" fontId="7" fillId="0" borderId="0" xfId="20" applyNumberFormat="1" applyFont="1" applyAlignment="1">
      <alignment vertical="center" wrapText="1"/>
    </xf>
    <xf numFmtId="171" fontId="7" fillId="0" borderId="0" xfId="20" applyNumberFormat="1" applyFont="1" applyAlignment="1">
      <alignment vertical="center"/>
    </xf>
    <xf numFmtId="3" fontId="27" fillId="0" borderId="0" xfId="21" applyNumberFormat="1" applyFont="1" applyAlignment="1">
      <alignment horizontal="right" vertical="center"/>
    </xf>
    <xf numFmtId="3" fontId="28" fillId="0" borderId="0" xfId="21" applyNumberFormat="1" applyFont="1" applyAlignment="1">
      <alignment horizontal="right" vertical="center"/>
    </xf>
    <xf numFmtId="3" fontId="27" fillId="0" borderId="0" xfId="21" applyNumberFormat="1" applyFont="1" applyAlignment="1">
      <alignment vertical="center"/>
    </xf>
    <xf numFmtId="0" fontId="27" fillId="0" borderId="0" xfId="21" applyFont="1" applyAlignment="1">
      <alignment vertical="center"/>
    </xf>
    <xf numFmtId="0" fontId="28" fillId="0" borderId="0" xfId="21" applyFont="1" applyAlignment="1">
      <alignment vertical="center"/>
    </xf>
    <xf numFmtId="167" fontId="10" fillId="0" borderId="0" xfId="0" applyNumberFormat="1" applyFont="1"/>
    <xf numFmtId="167" fontId="10" fillId="0" borderId="1" xfId="0" applyNumberFormat="1" applyFont="1" applyBorder="1"/>
    <xf numFmtId="44" fontId="6" fillId="0" borderId="0" xfId="3" applyFont="1" applyBorder="1"/>
    <xf numFmtId="2" fontId="25" fillId="0" borderId="0" xfId="4" applyNumberFormat="1" applyFont="1"/>
    <xf numFmtId="168" fontId="2" fillId="0" borderId="0" xfId="5" applyNumberFormat="1" applyFont="1" applyFill="1" applyBorder="1"/>
    <xf numFmtId="0" fontId="32" fillId="0" borderId="1" xfId="0" applyFont="1" applyBorder="1"/>
    <xf numFmtId="0" fontId="33" fillId="0" borderId="1" xfId="0" applyFont="1" applyBorder="1"/>
    <xf numFmtId="0" fontId="34" fillId="0" borderId="0" xfId="0" applyFont="1"/>
    <xf numFmtId="168" fontId="0" fillId="0" borderId="0" xfId="0" applyNumberFormat="1"/>
    <xf numFmtId="0" fontId="6" fillId="0" borderId="2" xfId="0" applyFont="1" applyBorder="1"/>
    <xf numFmtId="168" fontId="6" fillId="0" borderId="2" xfId="5" applyNumberFormat="1" applyFont="1" applyBorder="1"/>
    <xf numFmtId="3" fontId="35" fillId="0" borderId="0" xfId="0" applyNumberFormat="1" applyFont="1" applyAlignment="1">
      <alignment horizontal="right" vertical="center"/>
    </xf>
    <xf numFmtId="3" fontId="35" fillId="0" borderId="1" xfId="0" applyNumberFormat="1" applyFont="1" applyBorder="1" applyAlignment="1">
      <alignment horizontal="right" vertical="center"/>
    </xf>
    <xf numFmtId="167" fontId="13" fillId="0" borderId="1" xfId="4" applyNumberFormat="1" applyFont="1" applyBorder="1" applyAlignment="1">
      <alignment horizontal="right" vertical="center"/>
    </xf>
    <xf numFmtId="0" fontId="0" fillId="0" borderId="0" xfId="0" applyAlignment="1">
      <alignment horizontal="left"/>
    </xf>
    <xf numFmtId="167" fontId="6" fillId="0" borderId="0" xfId="5" applyNumberFormat="1" applyFont="1" applyBorder="1"/>
    <xf numFmtId="168" fontId="23" fillId="0" borderId="1" xfId="5" applyNumberFormat="1" applyFont="1" applyBorder="1"/>
    <xf numFmtId="0" fontId="10" fillId="0" borderId="2" xfId="0" applyFont="1" applyBorder="1" applyAlignment="1">
      <alignment horizontal="center" wrapText="1"/>
    </xf>
    <xf numFmtId="0" fontId="10" fillId="0" borderId="1" xfId="0" applyFont="1" applyBorder="1" applyAlignment="1">
      <alignment horizontal="center"/>
    </xf>
    <xf numFmtId="168" fontId="13" fillId="0" borderId="0" xfId="5" applyNumberFormat="1" applyFont="1" applyFill="1"/>
    <xf numFmtId="168" fontId="12" fillId="0" borderId="1" xfId="5" applyNumberFormat="1" applyFont="1" applyFill="1" applyBorder="1"/>
    <xf numFmtId="0" fontId="7" fillId="3" borderId="0" xfId="0" applyFont="1" applyFill="1" applyAlignment="1">
      <alignment horizontal="right"/>
    </xf>
    <xf numFmtId="0" fontId="7" fillId="3" borderId="0" xfId="0" applyFont="1" applyFill="1" applyAlignment="1">
      <alignment horizontal="right" wrapText="1"/>
    </xf>
    <xf numFmtId="0" fontId="38" fillId="0" borderId="0" xfId="0" applyFont="1"/>
    <xf numFmtId="0" fontId="0" fillId="0" borderId="0" xfId="0" applyAlignment="1">
      <alignment horizontal="center"/>
    </xf>
    <xf numFmtId="0" fontId="33" fillId="0" borderId="0" xfId="0" applyFont="1" applyAlignment="1">
      <alignment horizontal="left"/>
    </xf>
    <xf numFmtId="0" fontId="33" fillId="0" borderId="0" xfId="0" applyFont="1"/>
    <xf numFmtId="0" fontId="40" fillId="0" borderId="0" xfId="1" applyFont="1" applyAlignment="1">
      <alignment horizontal="left"/>
    </xf>
    <xf numFmtId="0" fontId="39" fillId="0" borderId="0" xfId="0" applyFont="1"/>
    <xf numFmtId="0" fontId="29" fillId="0" borderId="0" xfId="0" applyFont="1"/>
    <xf numFmtId="0" fontId="24" fillId="0" borderId="0" xfId="0" applyFont="1" applyAlignment="1">
      <alignment wrapText="1"/>
    </xf>
    <xf numFmtId="0" fontId="41" fillId="0" borderId="0" xfId="0" applyFont="1"/>
    <xf numFmtId="0" fontId="24" fillId="0" borderId="0" xfId="0" applyFont="1"/>
    <xf numFmtId="0" fontId="42" fillId="0" borderId="0" xfId="1" quotePrefix="1" applyFont="1" applyAlignment="1">
      <alignment horizontal="left" indent="2"/>
    </xf>
    <xf numFmtId="0" fontId="15" fillId="0" borderId="0" xfId="0" applyFont="1" applyAlignment="1">
      <alignment horizontal="left" vertical="center"/>
    </xf>
    <xf numFmtId="0" fontId="7" fillId="0" borderId="0" xfId="0" applyFont="1" applyAlignment="1">
      <alignment horizontal="right" wrapText="1"/>
    </xf>
    <xf numFmtId="0" fontId="15" fillId="0" borderId="1" xfId="0" applyFont="1" applyBorder="1" applyAlignment="1">
      <alignment horizontal="left" vertical="center"/>
    </xf>
    <xf numFmtId="0" fontId="12" fillId="0" borderId="0" xfId="0" applyFont="1" applyAlignment="1">
      <alignment horizontal="center"/>
    </xf>
    <xf numFmtId="0" fontId="12" fillId="0" borderId="1" xfId="0" applyFont="1" applyBorder="1" applyAlignment="1">
      <alignment horizontal="center"/>
    </xf>
    <xf numFmtId="0" fontId="12" fillId="0" borderId="0" xfId="0" applyFont="1" applyAlignment="1">
      <alignment vertical="center" wrapText="1"/>
    </xf>
    <xf numFmtId="0" fontId="13" fillId="0" borderId="0" xfId="0" applyFont="1"/>
    <xf numFmtId="172" fontId="13" fillId="0" borderId="0" xfId="5" applyNumberFormat="1" applyFont="1" applyFill="1"/>
    <xf numFmtId="0" fontId="12" fillId="0" borderId="1" xfId="0" applyFont="1" applyBorder="1" applyAlignment="1">
      <alignment vertical="center" wrapText="1"/>
    </xf>
    <xf numFmtId="0" fontId="12" fillId="0" borderId="1" xfId="0" applyFont="1" applyBorder="1"/>
    <xf numFmtId="172" fontId="12" fillId="0" borderId="1" xfId="5" applyNumberFormat="1" applyFont="1" applyFill="1" applyBorder="1"/>
    <xf numFmtId="0" fontId="12" fillId="0" borderId="0" xfId="0" applyFont="1"/>
    <xf numFmtId="2" fontId="25" fillId="0" borderId="0" xfId="4" applyNumberFormat="1" applyFont="1" applyBorder="1"/>
    <xf numFmtId="167" fontId="25" fillId="0" borderId="0" xfId="4" applyNumberFormat="1" applyFont="1" applyBorder="1"/>
    <xf numFmtId="0" fontId="24" fillId="0" borderId="0" xfId="20" applyFont="1" applyAlignment="1">
      <alignment horizontal="justify" vertical="top" wrapText="1"/>
    </xf>
    <xf numFmtId="167" fontId="10" fillId="0" borderId="0" xfId="4" applyNumberFormat="1" applyFont="1" applyBorder="1"/>
    <xf numFmtId="44" fontId="23" fillId="0" borderId="1" xfId="5" applyNumberFormat="1" applyFont="1" applyBorder="1"/>
    <xf numFmtId="173" fontId="35" fillId="0" borderId="0" xfId="0" applyNumberFormat="1" applyFont="1" applyAlignment="1">
      <alignment horizontal="right" vertical="center"/>
    </xf>
    <xf numFmtId="173" fontId="35" fillId="0" borderId="1" xfId="0" applyNumberFormat="1" applyFont="1" applyBorder="1" applyAlignment="1">
      <alignment horizontal="right" vertical="center"/>
    </xf>
    <xf numFmtId="0" fontId="41" fillId="0" borderId="0" xfId="0" applyFont="1" applyAlignment="1">
      <alignment horizontal="left"/>
    </xf>
    <xf numFmtId="168" fontId="13" fillId="0" borderId="0" xfId="5" applyNumberFormat="1" applyFont="1" applyFill="1" applyAlignment="1">
      <alignment horizontal="center"/>
    </xf>
    <xf numFmtId="0" fontId="13" fillId="0" borderId="0" xfId="0" applyFont="1" applyAlignment="1">
      <alignment horizontal="center"/>
    </xf>
    <xf numFmtId="168" fontId="12" fillId="0" borderId="1" xfId="5" applyNumberFormat="1" applyFont="1" applyFill="1" applyBorder="1" applyAlignment="1">
      <alignment horizontal="center"/>
    </xf>
    <xf numFmtId="0" fontId="6" fillId="4" borderId="0" xfId="0" applyFont="1" applyFill="1"/>
    <xf numFmtId="1" fontId="35" fillId="4" borderId="0" xfId="0" applyNumberFormat="1" applyFont="1" applyFill="1" applyAlignment="1">
      <alignment horizontal="right" vertical="center"/>
    </xf>
    <xf numFmtId="10" fontId="0" fillId="0" borderId="0" xfId="4" applyNumberFormat="1" applyFont="1"/>
    <xf numFmtId="0" fontId="15" fillId="0" borderId="2" xfId="0" applyFont="1" applyBorder="1" applyAlignment="1">
      <alignment wrapText="1"/>
    </xf>
    <xf numFmtId="0" fontId="15" fillId="0" borderId="0" xfId="0" applyFont="1"/>
    <xf numFmtId="44" fontId="6" fillId="0" borderId="4" xfId="3" applyFont="1" applyBorder="1"/>
    <xf numFmtId="167" fontId="6" fillId="0" borderId="4" xfId="4" applyNumberFormat="1" applyFont="1" applyBorder="1"/>
    <xf numFmtId="44" fontId="6" fillId="0" borderId="0" xfId="0" applyNumberFormat="1" applyFont="1"/>
    <xf numFmtId="169" fontId="6" fillId="0" borderId="0" xfId="0" applyNumberFormat="1" applyFont="1"/>
    <xf numFmtId="170" fontId="6" fillId="0" borderId="0" xfId="0" applyNumberFormat="1" applyFont="1"/>
    <xf numFmtId="169" fontId="6" fillId="0" borderId="1" xfId="0" applyNumberFormat="1" applyFont="1" applyBorder="1"/>
    <xf numFmtId="0" fontId="12" fillId="0" borderId="1" xfId="20" quotePrefix="1" applyFont="1" applyBorder="1" applyAlignment="1">
      <alignment vertical="center"/>
    </xf>
    <xf numFmtId="171" fontId="13" fillId="0" borderId="1" xfId="20" applyNumberFormat="1" applyFont="1" applyBorder="1" applyAlignment="1">
      <alignment horizontal="right" vertical="center"/>
    </xf>
    <xf numFmtId="167" fontId="7" fillId="0" borderId="1" xfId="4" applyNumberFormat="1" applyFont="1" applyFill="1" applyBorder="1" applyAlignment="1">
      <alignment vertical="center" wrapText="1"/>
    </xf>
    <xf numFmtId="171" fontId="7" fillId="0" borderId="1" xfId="20" applyNumberFormat="1" applyFont="1" applyBorder="1" applyAlignment="1">
      <alignment vertical="center" wrapText="1"/>
    </xf>
    <xf numFmtId="164" fontId="0" fillId="0" borderId="0" xfId="0" applyNumberFormat="1"/>
    <xf numFmtId="1" fontId="7" fillId="0" borderId="0" xfId="20" applyNumberFormat="1" applyFont="1" applyAlignment="1">
      <alignment vertical="center" wrapText="1"/>
    </xf>
    <xf numFmtId="0" fontId="33" fillId="0" borderId="2" xfId="0" applyFont="1" applyBorder="1"/>
    <xf numFmtId="1" fontId="7" fillId="0" borderId="1" xfId="20" applyNumberFormat="1" applyFont="1" applyBorder="1" applyAlignment="1">
      <alignment vertical="center" wrapText="1"/>
    </xf>
    <xf numFmtId="167" fontId="10" fillId="0" borderId="1" xfId="4" applyNumberFormat="1" applyFont="1" applyBorder="1"/>
    <xf numFmtId="0" fontId="10" fillId="0" borderId="3" xfId="0" applyFont="1" applyBorder="1"/>
    <xf numFmtId="167" fontId="6" fillId="0" borderId="3" xfId="4" applyNumberFormat="1" applyFont="1" applyBorder="1"/>
    <xf numFmtId="167" fontId="10" fillId="0" borderId="3" xfId="4" applyNumberFormat="1" applyFont="1" applyBorder="1"/>
    <xf numFmtId="0" fontId="33" fillId="0" borderId="3" xfId="0" applyFont="1" applyBorder="1"/>
    <xf numFmtId="0" fontId="0" fillId="0" borderId="3" xfId="0" applyBorder="1"/>
    <xf numFmtId="0" fontId="10" fillId="0" borderId="3" xfId="0" applyFont="1" applyBorder="1" applyAlignment="1">
      <alignment horizontal="center"/>
    </xf>
    <xf numFmtId="0" fontId="6" fillId="0" borderId="1" xfId="0" applyFont="1" applyBorder="1" applyAlignment="1">
      <alignment wrapText="1"/>
    </xf>
    <xf numFmtId="0" fontId="32" fillId="0" borderId="0" xfId="0" applyFont="1"/>
    <xf numFmtId="0" fontId="0" fillId="0" borderId="2" xfId="0" applyBorder="1"/>
    <xf numFmtId="167" fontId="13" fillId="0" borderId="0" xfId="4" applyNumberFormat="1" applyFont="1" applyBorder="1" applyAlignment="1">
      <alignment horizontal="right" vertical="center"/>
    </xf>
    <xf numFmtId="1" fontId="12" fillId="0" borderId="0" xfId="0" quotePrefix="1" applyNumberFormat="1" applyFont="1"/>
    <xf numFmtId="0" fontId="0" fillId="0" borderId="2" xfId="0" applyBorder="1" applyAlignment="1">
      <alignment wrapText="1"/>
    </xf>
    <xf numFmtId="0" fontId="13" fillId="0" borderId="2" xfId="0" applyFont="1" applyBorder="1" applyAlignment="1">
      <alignment horizontal="left" wrapText="1"/>
    </xf>
    <xf numFmtId="0" fontId="14" fillId="0" borderId="2" xfId="0" applyFont="1" applyBorder="1" applyAlignment="1">
      <alignment horizontal="left" wrapText="1"/>
    </xf>
    <xf numFmtId="1" fontId="12" fillId="0" borderId="0" xfId="0" quotePrefix="1" applyNumberFormat="1" applyFont="1" applyAlignment="1">
      <alignment horizontal="right"/>
    </xf>
    <xf numFmtId="0" fontId="13" fillId="0" borderId="1" xfId="0" applyFont="1" applyBorder="1" applyAlignment="1">
      <alignment horizontal="left" wrapText="1"/>
    </xf>
    <xf numFmtId="0" fontId="14" fillId="0" borderId="1" xfId="0" applyFont="1" applyBorder="1" applyAlignment="1">
      <alignment horizontal="left" wrapText="1"/>
    </xf>
    <xf numFmtId="0" fontId="0" fillId="0" borderId="1" xfId="0" applyBorder="1" applyAlignment="1">
      <alignment wrapText="1"/>
    </xf>
    <xf numFmtId="0" fontId="45" fillId="0" borderId="0" xfId="0" applyFont="1"/>
    <xf numFmtId="0" fontId="15" fillId="0" borderId="0" xfId="0" applyFont="1" applyAlignment="1">
      <alignment vertical="center" wrapText="1"/>
    </xf>
    <xf numFmtId="0" fontId="12" fillId="0" borderId="1" xfId="0" applyFont="1" applyBorder="1" applyAlignment="1">
      <alignment horizontal="left"/>
    </xf>
    <xf numFmtId="0" fontId="7" fillId="0" borderId="1" xfId="0" applyFont="1" applyBorder="1" applyAlignment="1">
      <alignment horizontal="right" wrapText="1"/>
    </xf>
    <xf numFmtId="0" fontId="12" fillId="0" borderId="3" xfId="0" applyFont="1" applyBorder="1" applyAlignment="1">
      <alignment horizontal="left"/>
    </xf>
    <xf numFmtId="167" fontId="12" fillId="0" borderId="0" xfId="4" applyNumberFormat="1" applyFont="1" applyFill="1" applyBorder="1"/>
    <xf numFmtId="168" fontId="12" fillId="0" borderId="0" xfId="5" applyNumberFormat="1" applyFont="1" applyFill="1" applyBorder="1" applyAlignment="1">
      <alignment horizontal="center"/>
    </xf>
    <xf numFmtId="0" fontId="15" fillId="3" borderId="2" xfId="0" applyFont="1" applyFill="1" applyBorder="1" applyAlignment="1">
      <alignment vertical="center" wrapText="1"/>
    </xf>
    <xf numFmtId="0" fontId="10" fillId="0" borderId="0" xfId="0" applyFont="1" applyAlignment="1">
      <alignment horizontal="right" vertical="top"/>
    </xf>
    <xf numFmtId="0" fontId="7" fillId="3" borderId="0" xfId="0" applyFont="1" applyFill="1" applyAlignment="1">
      <alignment horizontal="right" vertical="top"/>
    </xf>
    <xf numFmtId="6" fontId="7" fillId="3" borderId="0" xfId="0" applyNumberFormat="1" applyFont="1" applyFill="1" applyAlignment="1">
      <alignment horizontal="right" vertical="top"/>
    </xf>
    <xf numFmtId="167" fontId="7" fillId="3" borderId="0" xfId="0" applyNumberFormat="1" applyFont="1" applyFill="1" applyAlignment="1">
      <alignment horizontal="right" vertical="top"/>
    </xf>
    <xf numFmtId="0" fontId="6" fillId="0" borderId="0" xfId="0" applyFont="1" applyAlignment="1">
      <alignment horizontal="right" vertical="top"/>
    </xf>
    <xf numFmtId="167" fontId="6" fillId="0" borderId="0" xfId="0" applyNumberFormat="1" applyFont="1" applyAlignment="1">
      <alignment horizontal="right" vertical="top"/>
    </xf>
    <xf numFmtId="0" fontId="10" fillId="0" borderId="4" xfId="0" applyFont="1" applyBorder="1" applyAlignment="1">
      <alignment horizontal="right" vertical="top"/>
    </xf>
    <xf numFmtId="0" fontId="6" fillId="0" borderId="4" xfId="0" applyFont="1" applyBorder="1" applyAlignment="1">
      <alignment horizontal="right" vertical="top"/>
    </xf>
    <xf numFmtId="167" fontId="6" fillId="0" borderId="4" xfId="4" applyNumberFormat="1" applyFont="1" applyBorder="1" applyAlignment="1">
      <alignment horizontal="right" vertical="top"/>
    </xf>
    <xf numFmtId="10" fontId="13" fillId="0" borderId="0" xfId="0" applyNumberFormat="1" applyFont="1"/>
    <xf numFmtId="167" fontId="13" fillId="0" borderId="0" xfId="4" applyNumberFormat="1" applyFont="1"/>
    <xf numFmtId="168" fontId="13" fillId="4" borderId="0" xfId="5" applyNumberFormat="1" applyFont="1" applyFill="1" applyBorder="1"/>
    <xf numFmtId="168" fontId="14" fillId="4" borderId="0" xfId="5" applyNumberFormat="1" applyFont="1" applyFill="1" applyBorder="1"/>
    <xf numFmtId="167" fontId="13" fillId="4" borderId="0" xfId="4" applyNumberFormat="1" applyFont="1" applyFill="1" applyBorder="1"/>
    <xf numFmtId="168" fontId="13" fillId="4" borderId="1" xfId="5" applyNumberFormat="1" applyFont="1" applyFill="1" applyBorder="1"/>
    <xf numFmtId="168" fontId="14" fillId="4" borderId="1" xfId="5" applyNumberFormat="1" applyFont="1" applyFill="1" applyBorder="1"/>
    <xf numFmtId="167" fontId="13" fillId="4" borderId="1" xfId="4" applyNumberFormat="1" applyFont="1" applyFill="1" applyBorder="1"/>
    <xf numFmtId="0" fontId="10" fillId="4" borderId="0" xfId="0" applyFont="1" applyFill="1" applyAlignment="1">
      <alignment horizontal="right"/>
    </xf>
    <xf numFmtId="0" fontId="12" fillId="4" borderId="1" xfId="0" applyFont="1" applyFill="1" applyBorder="1" applyAlignment="1">
      <alignment horizontal="right"/>
    </xf>
    <xf numFmtId="0" fontId="47" fillId="0" borderId="1" xfId="0" applyFont="1" applyBorder="1"/>
    <xf numFmtId="0" fontId="47" fillId="0" borderId="0" xfId="0" applyFont="1"/>
    <xf numFmtId="0" fontId="8" fillId="0" borderId="3" xfId="0" applyFont="1" applyBorder="1"/>
    <xf numFmtId="167" fontId="8" fillId="0" borderId="0" xfId="0" applyNumberFormat="1" applyFont="1"/>
    <xf numFmtId="0" fontId="6" fillId="0" borderId="3" xfId="0" applyFont="1" applyBorder="1"/>
    <xf numFmtId="167" fontId="6" fillId="0" borderId="0" xfId="4" applyNumberFormat="1" applyFont="1" applyFill="1"/>
    <xf numFmtId="167" fontId="6" fillId="0" borderId="1" xfId="4" applyNumberFormat="1" applyFont="1" applyFill="1" applyBorder="1"/>
    <xf numFmtId="0" fontId="46" fillId="5" borderId="0" xfId="0" applyFont="1" applyFill="1" applyAlignment="1">
      <alignment horizontal="center"/>
    </xf>
    <xf numFmtId="0" fontId="10" fillId="0" borderId="3" xfId="0" applyFont="1" applyBorder="1" applyAlignment="1">
      <alignment horizontal="center"/>
    </xf>
    <xf numFmtId="0" fontId="9" fillId="0" borderId="3" xfId="0" applyFont="1" applyBorder="1" applyAlignment="1">
      <alignment horizontal="left" wrapText="1"/>
    </xf>
    <xf numFmtId="0" fontId="9" fillId="0" borderId="0" xfId="0" applyFont="1" applyAlignment="1">
      <alignment horizontal="left" wrapText="1"/>
    </xf>
    <xf numFmtId="0" fontId="9" fillId="0" borderId="0" xfId="0" applyFont="1" applyAlignment="1">
      <alignment wrapText="1"/>
    </xf>
    <xf numFmtId="0" fontId="18" fillId="3" borderId="0" xfId="0" applyFont="1" applyFill="1" applyAlignment="1">
      <alignment vertical="center"/>
    </xf>
    <xf numFmtId="0" fontId="15" fillId="3" borderId="1" xfId="0" applyFont="1" applyFill="1" applyBorder="1" applyAlignment="1">
      <alignment horizontal="center" vertical="center"/>
    </xf>
    <xf numFmtId="0" fontId="10" fillId="0" borderId="2" xfId="0" applyFont="1" applyBorder="1" applyAlignment="1">
      <alignment horizontal="center"/>
    </xf>
    <xf numFmtId="0" fontId="10" fillId="0" borderId="1" xfId="0" applyFont="1" applyBorder="1" applyAlignment="1">
      <alignment horizontal="center"/>
    </xf>
    <xf numFmtId="0" fontId="11" fillId="0" borderId="0" xfId="0" applyFont="1" applyAlignment="1">
      <alignment horizontal="left" vertical="top" wrapText="1"/>
    </xf>
    <xf numFmtId="0" fontId="11" fillId="0" borderId="0" xfId="0" applyFont="1" applyAlignment="1">
      <alignment horizontal="left" wrapText="1"/>
    </xf>
    <xf numFmtId="2" fontId="12" fillId="0" borderId="3" xfId="0" quotePrefix="1" applyNumberFormat="1" applyFont="1" applyBorder="1" applyAlignment="1">
      <alignment horizontal="center"/>
    </xf>
    <xf numFmtId="2" fontId="12" fillId="0" borderId="3" xfId="0" quotePrefix="1" applyNumberFormat="1" applyFont="1" applyBorder="1" applyAlignment="1">
      <alignment horizontal="center" wrapText="1"/>
    </xf>
    <xf numFmtId="0" fontId="12" fillId="0" borderId="2" xfId="0" applyFont="1" applyBorder="1" applyAlignment="1">
      <alignment horizontal="center"/>
    </xf>
    <xf numFmtId="0" fontId="12" fillId="0" borderId="0" xfId="0" applyFont="1" applyAlignment="1">
      <alignment horizontal="left"/>
    </xf>
    <xf numFmtId="0" fontId="12" fillId="0" borderId="1" xfId="0" applyFont="1" applyBorder="1" applyAlignment="1">
      <alignment horizontal="left"/>
    </xf>
  </cellXfs>
  <cellStyles count="23">
    <cellStyle name="Comma" xfId="5" builtinId="3"/>
    <cellStyle name="Comma 2" xfId="6" xr:uid="{00000000-0005-0000-0000-000032000000}"/>
    <cellStyle name="Currency" xfId="3" builtinId="4"/>
    <cellStyle name="Hyperlink" xfId="1" builtinId="8"/>
    <cellStyle name="Normal" xfId="0" builtinId="0"/>
    <cellStyle name="Normal 10" xfId="2" xr:uid="{173EA90F-D287-4441-8349-EDA1E3BCA25B}"/>
    <cellStyle name="Normal 2 3" xfId="22" xr:uid="{675C231D-7799-4723-86E0-35C616456FD5}"/>
    <cellStyle name="Normal 3" xfId="14" xr:uid="{40927BDE-0F35-4529-A19B-42359D0F5622}"/>
    <cellStyle name="Normal 4" xfId="13" xr:uid="{BBE026D5-4263-47BE-A6F9-5AEF90F5BCC9}"/>
    <cellStyle name="Normal 5" xfId="20" xr:uid="{031D56C6-E1E2-455F-84F4-43C0C6E1EA69}"/>
    <cellStyle name="Normal 9" xfId="19" xr:uid="{0A389532-6EC9-4072-8C92-D85E3FD13945}"/>
    <cellStyle name="Normal_Formatted sequential IP Draft 2006" xfId="21" xr:uid="{EC8E282F-C13E-45FC-A666-06622471B4CF}"/>
    <cellStyle name="Percent" xfId="4" builtinId="5"/>
    <cellStyle name="Style1" xfId="15" xr:uid="{F9BB41F2-ABA0-4CEF-A42C-93A89989568D}"/>
    <cellStyle name="Style2" xfId="8" xr:uid="{E265A31D-81C2-41CF-B7BD-E6106D9418C7}"/>
    <cellStyle name="Style3" xfId="9" xr:uid="{7015DBE8-0587-4177-897B-F9B58C4CCA51}"/>
    <cellStyle name="Style3 2" xfId="11" xr:uid="{B3EDB928-F8FA-4715-9553-E53C6AE2FB66}"/>
    <cellStyle name="Style4" xfId="10" xr:uid="{4514CF34-B5F4-4829-9B38-46808B6991DB}"/>
    <cellStyle name="Style4 4" xfId="17" xr:uid="{CFFE56A0-50FC-4C88-9007-A6CBC49B2808}"/>
    <cellStyle name="Style5" xfId="7" xr:uid="{49C44F28-E730-495B-B124-216C43F71D25}"/>
    <cellStyle name="Style5 2" xfId="12" xr:uid="{32FB3763-FF8D-465F-B05F-1FBDF5FC5A87}"/>
    <cellStyle name="Style5 5" xfId="16" xr:uid="{20A763F9-24F8-4184-B170-8FB61BBDD103}"/>
    <cellStyle name="Style6" xfId="18" xr:uid="{111ED256-822C-4D47-BAC9-C17F6420A923}"/>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15B204-8E7E-471A-8468-911579296F18}">
  <sheetPr>
    <pageSetUpPr fitToPage="1"/>
  </sheetPr>
  <dimension ref="A1:C52"/>
  <sheetViews>
    <sheetView showGridLines="0" tabSelected="1" zoomScaleNormal="100" workbookViewId="0">
      <selection activeCell="A16" sqref="A16"/>
    </sheetView>
  </sheetViews>
  <sheetFormatPr defaultRowHeight="14.45"/>
  <cols>
    <col min="1" max="1" width="15" customWidth="1"/>
    <col min="2" max="2" width="174.140625" customWidth="1"/>
  </cols>
  <sheetData>
    <row r="1" spans="1:3" ht="20.100000000000001">
      <c r="A1" s="83" t="s">
        <v>0</v>
      </c>
      <c r="B1" s="12"/>
      <c r="C1" s="41"/>
    </row>
    <row r="2" spans="1:3" ht="15.6">
      <c r="A2" s="2"/>
      <c r="B2" s="12"/>
    </row>
    <row r="3" spans="1:3">
      <c r="A3" s="129" t="s">
        <v>1</v>
      </c>
      <c r="B3" s="104"/>
    </row>
    <row r="4" spans="1:3">
      <c r="A4" s="101" t="s">
        <v>2</v>
      </c>
      <c r="B4" s="102"/>
    </row>
    <row r="5" spans="1:3">
      <c r="A5" s="103" t="s">
        <v>3</v>
      </c>
      <c r="B5" s="104" t="s">
        <v>4</v>
      </c>
    </row>
    <row r="6" spans="1:3" ht="20.100000000000001" customHeight="1">
      <c r="A6" s="101" t="s">
        <v>5</v>
      </c>
      <c r="B6" s="102"/>
    </row>
    <row r="7" spans="1:3">
      <c r="A7" s="103" t="s">
        <v>6</v>
      </c>
      <c r="B7" s="104" t="s">
        <v>7</v>
      </c>
    </row>
    <row r="8" spans="1:3" ht="20.100000000000001" customHeight="1">
      <c r="A8" s="101" t="s">
        <v>8</v>
      </c>
      <c r="B8" s="102"/>
    </row>
    <row r="9" spans="1:3">
      <c r="A9" s="103" t="s">
        <v>9</v>
      </c>
      <c r="B9" s="104" t="s">
        <v>10</v>
      </c>
    </row>
    <row r="10" spans="1:3" ht="15" customHeight="1">
      <c r="A10" s="103" t="s">
        <v>11</v>
      </c>
      <c r="B10" s="106" t="s">
        <v>12</v>
      </c>
      <c r="C10" s="15"/>
    </row>
    <row r="11" spans="1:3">
      <c r="A11" s="104"/>
      <c r="B11" s="104"/>
    </row>
    <row r="12" spans="1:3">
      <c r="A12" s="107" t="s">
        <v>13</v>
      </c>
      <c r="B12" s="104"/>
    </row>
    <row r="13" spans="1:3">
      <c r="A13" s="101" t="s">
        <v>14</v>
      </c>
      <c r="B13" s="102"/>
    </row>
    <row r="14" spans="1:3">
      <c r="A14" s="103" t="s">
        <v>15</v>
      </c>
      <c r="B14" s="104" t="s">
        <v>16</v>
      </c>
    </row>
    <row r="15" spans="1:3">
      <c r="A15" s="103" t="s">
        <v>17</v>
      </c>
      <c r="B15" s="104" t="s">
        <v>18</v>
      </c>
    </row>
    <row r="16" spans="1:3">
      <c r="A16" s="103" t="s">
        <v>19</v>
      </c>
      <c r="B16" s="104" t="s">
        <v>20</v>
      </c>
    </row>
    <row r="17" spans="1:2" ht="20.100000000000001" customHeight="1">
      <c r="A17" s="101" t="s">
        <v>21</v>
      </c>
      <c r="B17" s="102"/>
    </row>
    <row r="18" spans="1:2">
      <c r="A18" s="103" t="s">
        <v>22</v>
      </c>
      <c r="B18" s="104" t="s">
        <v>23</v>
      </c>
    </row>
    <row r="19" spans="1:2" ht="20.100000000000001" customHeight="1">
      <c r="A19" s="101" t="s">
        <v>24</v>
      </c>
      <c r="B19" s="102"/>
    </row>
    <row r="20" spans="1:2">
      <c r="A20" s="103" t="s">
        <v>25</v>
      </c>
      <c r="B20" s="104" t="s">
        <v>26</v>
      </c>
    </row>
    <row r="21" spans="1:2" ht="20.100000000000001" customHeight="1">
      <c r="A21" s="101" t="s">
        <v>27</v>
      </c>
      <c r="B21" s="102"/>
    </row>
    <row r="22" spans="1:2">
      <c r="A22" s="103" t="s">
        <v>28</v>
      </c>
      <c r="B22" s="104" t="s">
        <v>29</v>
      </c>
    </row>
    <row r="23" spans="1:2">
      <c r="A23" s="103" t="s">
        <v>30</v>
      </c>
      <c r="B23" s="104" t="s">
        <v>31</v>
      </c>
    </row>
    <row r="24" spans="1:2">
      <c r="A24" s="103" t="s">
        <v>32</v>
      </c>
      <c r="B24" s="104" t="s">
        <v>33</v>
      </c>
    </row>
    <row r="25" spans="1:2">
      <c r="A25" s="103" t="s">
        <v>34</v>
      </c>
      <c r="B25" s="104" t="s">
        <v>35</v>
      </c>
    </row>
    <row r="26" spans="1:2">
      <c r="A26" s="104"/>
      <c r="B26" s="104"/>
    </row>
    <row r="27" spans="1:2">
      <c r="A27" s="107" t="s">
        <v>36</v>
      </c>
      <c r="B27" s="104"/>
    </row>
    <row r="28" spans="1:2" ht="20.100000000000001" customHeight="1">
      <c r="A28" s="101" t="s">
        <v>37</v>
      </c>
      <c r="B28" s="102"/>
    </row>
    <row r="29" spans="1:2">
      <c r="A29" s="103" t="s">
        <v>38</v>
      </c>
      <c r="B29" s="108" t="s">
        <v>39</v>
      </c>
    </row>
    <row r="30" spans="1:2">
      <c r="A30" s="103" t="s">
        <v>40</v>
      </c>
      <c r="B30" s="108" t="s">
        <v>41</v>
      </c>
    </row>
    <row r="31" spans="1:2">
      <c r="A31" s="105"/>
      <c r="B31" s="105"/>
    </row>
    <row r="32" spans="1:2">
      <c r="A32" s="109"/>
      <c r="B32" s="105"/>
    </row>
    <row r="33" spans="1:1">
      <c r="A33" s="3"/>
    </row>
    <row r="34" spans="1:1">
      <c r="A34" s="3"/>
    </row>
    <row r="35" spans="1:1">
      <c r="A35" s="3"/>
    </row>
    <row r="36" spans="1:1">
      <c r="A36" s="5"/>
    </row>
    <row r="37" spans="1:1">
      <c r="A37" s="3"/>
    </row>
    <row r="38" spans="1:1">
      <c r="A38" s="3"/>
    </row>
    <row r="39" spans="1:1">
      <c r="A39" s="3"/>
    </row>
    <row r="40" spans="1:1" ht="18.600000000000001">
      <c r="A40" s="4"/>
    </row>
    <row r="41" spans="1:1" ht="18.600000000000001">
      <c r="A41" s="4"/>
    </row>
    <row r="42" spans="1:1" ht="14.25" customHeight="1">
      <c r="A42" s="5"/>
    </row>
    <row r="43" spans="1:1" ht="14.25" customHeight="1">
      <c r="A43" s="1"/>
    </row>
    <row r="44" spans="1:1" ht="14.25" customHeight="1">
      <c r="A44" s="1"/>
    </row>
    <row r="45" spans="1:1">
      <c r="A45" s="3"/>
    </row>
    <row r="46" spans="1:1">
      <c r="A46" s="3"/>
    </row>
    <row r="47" spans="1:1">
      <c r="A47" s="5"/>
    </row>
    <row r="48" spans="1:1">
      <c r="A48" s="3"/>
    </row>
    <row r="49" spans="1:1">
      <c r="A49" s="3"/>
    </row>
    <row r="50" spans="1:1">
      <c r="A50" s="3"/>
    </row>
    <row r="51" spans="1:1">
      <c r="A51" s="1"/>
    </row>
    <row r="52" spans="1:1">
      <c r="A52" s="3"/>
    </row>
  </sheetData>
  <hyperlinks>
    <hyperlink ref="A5" location="'8.1.1'!A1" display="Measure 8.1.1" xr:uid="{832A54D6-65E0-476F-9205-4EF53D4E4227}"/>
    <hyperlink ref="A7" location="'8.2.1'!A1" display="Measure 8.2.1" xr:uid="{11529CEA-3B8A-436A-AB55-5D2151FC1335}"/>
    <hyperlink ref="A9" location="'8.3.1'!A1" display="Measure 8.3.1" xr:uid="{2C4E3623-A308-40A5-83C6-00882D6567F3}"/>
    <hyperlink ref="A10" location="'8.3.2'!A1" display="Measure 8.3.2" xr:uid="{477CF43A-361E-4363-8E52-06D6DCC922B7}"/>
    <hyperlink ref="A14" location="'9.1.1'!A1" display="Measure 9.1.1" xr:uid="{3A7E9345-6813-4979-AD2A-5D5E01EA7482}"/>
    <hyperlink ref="A15" location="'9.1.2'!A1" display="Measure 9.1.2" xr:uid="{5DC24BB7-8907-4EFE-A476-1908F170A894}"/>
    <hyperlink ref="A16" location="'9.1.3'!A1" display="Measure 9.1.3" xr:uid="{CE292204-E89C-4C93-A73D-545DFE7E2C31}"/>
    <hyperlink ref="A18" location="'9.2.1'!A1" display="Measure 9.2.1" xr:uid="{C3BC6527-430A-4CD5-9911-3C26918BE8FD}"/>
    <hyperlink ref="A20" location="'9.3.1'!A1" display="Measure 9.3.1" xr:uid="{EC17EA23-5CF9-49E7-8994-4994ABEB13FC}"/>
    <hyperlink ref="A22" location="'9.4.1'!A1" display="Measure 9.4.1" xr:uid="{759D949A-A6FC-44CD-B49E-FA1520ECE5E2}"/>
    <hyperlink ref="A23" location="'9.4.2'!A1" display="Measure 9.4.2" xr:uid="{F2A60500-9AFC-410F-9D8D-5E9161E3BEB2}"/>
    <hyperlink ref="A24" location="'9.4.3'!A1" display="Measure 9.4.3" xr:uid="{F41E4336-DEB4-47DF-BDCA-2D8512EF8FB1}"/>
    <hyperlink ref="A25" location="'9.4.4'!A1" display="Measure 9.4.4" xr:uid="{7956256B-9607-404B-8D2C-D60D1D1F28B0}"/>
    <hyperlink ref="A29" location="'10.1.1'!A1" display="Measure 10.1.1" xr:uid="{06E9EC45-E9F9-4E1C-BACC-05C66331C9FB}"/>
    <hyperlink ref="A30" location="'10.1.2'!A1" display="Measure 10.1.2" xr:uid="{F98545A9-2716-4F63-B9E6-705A5E2CC292}"/>
  </hyperlinks>
  <pageMargins left="0.7" right="0.7" top="0.75" bottom="0.75" header="0.3" footer="0.3"/>
  <pageSetup paperSize="9" scale="90" orientation="landscape" r:id="rId1"/>
  <headerFooter>
    <oddFooter>&amp;L&amp;1#&amp;"Calibri"&amp;11&amp;K000000OFFICIAL: Sensitive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I137"/>
  <sheetViews>
    <sheetView showGridLines="0" view="pageBreakPreview" zoomScale="60" zoomScaleNormal="100" workbookViewId="0">
      <selection activeCell="B95" sqref="B95"/>
    </sheetView>
  </sheetViews>
  <sheetFormatPr defaultRowHeight="15" customHeight="1"/>
  <cols>
    <col min="2" max="2" width="22" customWidth="1"/>
    <col min="3" max="3" width="15.5703125" customWidth="1"/>
    <col min="4" max="4" width="13.85546875" customWidth="1"/>
    <col min="5" max="5" width="13.42578125" customWidth="1"/>
    <col min="6" max="7" width="18.140625" customWidth="1"/>
    <col min="8" max="8" width="17.42578125" customWidth="1"/>
    <col min="9" max="9" width="10.42578125" bestFit="1" customWidth="1"/>
  </cols>
  <sheetData>
    <row r="1" spans="1:8" ht="14.45">
      <c r="A1" s="6" t="s">
        <v>42</v>
      </c>
    </row>
    <row r="2" spans="1:8" ht="14.45">
      <c r="B2" s="82" t="s">
        <v>132</v>
      </c>
    </row>
    <row r="3" spans="1:8" ht="24">
      <c r="B3" s="27"/>
      <c r="C3" s="27" t="s">
        <v>120</v>
      </c>
      <c r="D3" s="29" t="s">
        <v>121</v>
      </c>
      <c r="E3" s="136" t="s">
        <v>133</v>
      </c>
      <c r="F3" s="29" t="s">
        <v>134</v>
      </c>
      <c r="G3" s="29" t="s">
        <v>124</v>
      </c>
      <c r="H3" s="29" t="s">
        <v>135</v>
      </c>
    </row>
    <row r="4" spans="1:8" ht="14.45">
      <c r="B4" s="212">
        <v>2006</v>
      </c>
      <c r="C4" s="212"/>
      <c r="D4" s="212"/>
      <c r="E4" s="212"/>
      <c r="F4" s="212"/>
      <c r="G4" s="212"/>
      <c r="H4" s="212"/>
    </row>
    <row r="5" spans="1:8" ht="14.45">
      <c r="B5" s="17" t="s">
        <v>136</v>
      </c>
      <c r="C5" s="17" t="s">
        <v>48</v>
      </c>
      <c r="D5" s="64">
        <v>0.37163151898439861</v>
      </c>
      <c r="E5" s="64">
        <v>0.10707061312748495</v>
      </c>
      <c r="F5" s="64">
        <v>0.4645074286777186</v>
      </c>
      <c r="G5" s="64">
        <v>5.6790439210397822E-2</v>
      </c>
      <c r="H5" s="76">
        <f>D5+E5</f>
        <v>0.47870213211188356</v>
      </c>
    </row>
    <row r="6" spans="1:8" ht="14.45">
      <c r="B6" s="17"/>
      <c r="C6" s="17" t="s">
        <v>49</v>
      </c>
      <c r="D6" s="64">
        <v>0.59881244641407461</v>
      </c>
      <c r="E6" s="64">
        <v>6.5572496978038519E-2</v>
      </c>
      <c r="F6" s="64">
        <v>0.32367688520776289</v>
      </c>
      <c r="G6" s="64">
        <v>1.193817140012397E-2</v>
      </c>
      <c r="H6" s="76">
        <f t="shared" ref="H6:H12" si="0">D6+E6</f>
        <v>0.66438494339211318</v>
      </c>
    </row>
    <row r="7" spans="1:8" ht="14.45">
      <c r="B7" s="17" t="s">
        <v>137</v>
      </c>
      <c r="C7" s="17" t="s">
        <v>48</v>
      </c>
      <c r="D7" s="64">
        <v>0.50884206331415482</v>
      </c>
      <c r="E7" s="64">
        <v>7.8713043911429928E-2</v>
      </c>
      <c r="F7" s="64">
        <v>0.35674612070039102</v>
      </c>
      <c r="G7" s="64">
        <v>5.569877207402426E-2</v>
      </c>
      <c r="H7" s="76">
        <f t="shared" si="0"/>
        <v>0.58755510722558479</v>
      </c>
    </row>
    <row r="8" spans="1:8" ht="14.45">
      <c r="B8" s="17"/>
      <c r="C8" s="17" t="s">
        <v>49</v>
      </c>
      <c r="D8" s="64">
        <v>0.78445831035708946</v>
      </c>
      <c r="E8" s="64">
        <v>3.3981864657469295E-2</v>
      </c>
      <c r="F8" s="64">
        <v>0.17088604985544292</v>
      </c>
      <c r="G8" s="64">
        <v>1.0673775129998299E-2</v>
      </c>
      <c r="H8" s="76">
        <f t="shared" si="0"/>
        <v>0.81844017501455879</v>
      </c>
    </row>
    <row r="9" spans="1:8" ht="14.45">
      <c r="B9" s="17" t="s">
        <v>138</v>
      </c>
      <c r="C9" s="17" t="s">
        <v>48</v>
      </c>
      <c r="D9" s="64">
        <v>0.3538184275737779</v>
      </c>
      <c r="E9" s="64">
        <v>3.095291732372156E-2</v>
      </c>
      <c r="F9" s="64">
        <v>0.54710520387474659</v>
      </c>
      <c r="G9" s="64">
        <v>6.8123451227753998E-2</v>
      </c>
      <c r="H9" s="76">
        <f t="shared" si="0"/>
        <v>0.38477134489749948</v>
      </c>
    </row>
    <row r="10" spans="1:8" ht="14.45">
      <c r="B10" s="17"/>
      <c r="C10" s="17" t="s">
        <v>49</v>
      </c>
      <c r="D10" s="64">
        <v>0.55144682885128493</v>
      </c>
      <c r="E10" s="64">
        <v>2.2490557816989658E-2</v>
      </c>
      <c r="F10" s="64">
        <v>0.41179150804074766</v>
      </c>
      <c r="G10" s="64">
        <v>1.4271105290977762E-2</v>
      </c>
      <c r="H10" s="76">
        <f t="shared" si="0"/>
        <v>0.57393738666827454</v>
      </c>
    </row>
    <row r="11" spans="1:8" ht="14.45">
      <c r="B11" s="17" t="s">
        <v>139</v>
      </c>
      <c r="C11" s="17" t="s">
        <v>48</v>
      </c>
      <c r="D11" s="64">
        <v>8.0320487352668515E-2</v>
      </c>
      <c r="E11" s="64">
        <v>6.7540723083035362E-3</v>
      </c>
      <c r="F11" s="64">
        <v>0.79280889948351208</v>
      </c>
      <c r="G11" s="64">
        <v>0.12011654085551583</v>
      </c>
      <c r="H11" s="76">
        <f t="shared" si="0"/>
        <v>8.7074559660972051E-2</v>
      </c>
    </row>
    <row r="12" spans="1:8" ht="14.45">
      <c r="B12" s="21"/>
      <c r="C12" s="21" t="s">
        <v>49</v>
      </c>
      <c r="D12" s="65">
        <v>8.7123780241754323E-2</v>
      </c>
      <c r="E12" s="65">
        <v>1.6287948715016443E-3</v>
      </c>
      <c r="F12" s="65">
        <v>0.85189606753045621</v>
      </c>
      <c r="G12" s="65">
        <v>5.9351357356287854E-2</v>
      </c>
      <c r="H12" s="77">
        <f t="shared" si="0"/>
        <v>8.875257511325596E-2</v>
      </c>
    </row>
    <row r="13" spans="1:8" ht="14.45">
      <c r="B13" s="213">
        <v>2011</v>
      </c>
      <c r="C13" s="213"/>
      <c r="D13" s="213"/>
      <c r="E13" s="213"/>
      <c r="F13" s="213"/>
      <c r="G13" s="213"/>
      <c r="H13" s="213"/>
    </row>
    <row r="14" spans="1:8" ht="14.45">
      <c r="B14" s="17" t="s">
        <v>136</v>
      </c>
      <c r="C14" s="17" t="s">
        <v>48</v>
      </c>
      <c r="D14" s="64">
        <v>0.37826145734757333</v>
      </c>
      <c r="E14" s="64">
        <v>0.10896309314586995</v>
      </c>
      <c r="F14" s="64">
        <v>0.46910909828308772</v>
      </c>
      <c r="G14" s="64">
        <v>4.3260781397863997E-2</v>
      </c>
      <c r="H14" s="76">
        <f>D14+E14</f>
        <v>0.48722455049344326</v>
      </c>
    </row>
    <row r="15" spans="1:8" ht="14.45">
      <c r="B15" s="17"/>
      <c r="C15" s="17" t="s">
        <v>49</v>
      </c>
      <c r="D15" s="64">
        <v>0.54574211467264366</v>
      </c>
      <c r="E15" s="64">
        <v>7.4159924364476049E-2</v>
      </c>
      <c r="F15" s="64">
        <v>0.3696951311104108</v>
      </c>
      <c r="G15" s="64">
        <v>1.0401357198186868E-2</v>
      </c>
      <c r="H15" s="76">
        <f t="shared" ref="H15:H21" si="1">D15+E15</f>
        <v>0.61990203903711971</v>
      </c>
    </row>
    <row r="16" spans="1:8" ht="14.45">
      <c r="B16" s="17" t="s">
        <v>137</v>
      </c>
      <c r="C16" s="17" t="s">
        <v>48</v>
      </c>
      <c r="D16" s="64">
        <v>0.55311244218667066</v>
      </c>
      <c r="E16" s="64">
        <v>7.3318674653120031E-2</v>
      </c>
      <c r="F16" s="64">
        <v>0.33323223898703463</v>
      </c>
      <c r="G16" s="64">
        <v>4.0033361134278564E-2</v>
      </c>
      <c r="H16" s="76">
        <f t="shared" si="1"/>
        <v>0.62643111683979069</v>
      </c>
    </row>
    <row r="17" spans="2:8" ht="14.45">
      <c r="B17" s="17"/>
      <c r="C17" s="17" t="s">
        <v>49</v>
      </c>
      <c r="D17" s="64">
        <v>0.79018447729107577</v>
      </c>
      <c r="E17" s="64">
        <v>3.5428760216747436E-2</v>
      </c>
      <c r="F17" s="64">
        <v>0.16479087222463931</v>
      </c>
      <c r="G17" s="64">
        <v>9.5977515594136004E-3</v>
      </c>
      <c r="H17" s="76">
        <f t="shared" si="1"/>
        <v>0.82561323750782323</v>
      </c>
    </row>
    <row r="18" spans="2:8" ht="14.45">
      <c r="B18" s="17" t="s">
        <v>138</v>
      </c>
      <c r="C18" s="17" t="s">
        <v>48</v>
      </c>
      <c r="D18" s="64">
        <v>0.43791666666666668</v>
      </c>
      <c r="E18" s="64">
        <v>3.0833333333333334E-2</v>
      </c>
      <c r="F18" s="64">
        <v>0.48041666666666666</v>
      </c>
      <c r="G18" s="64">
        <v>5.2499999999999998E-2</v>
      </c>
      <c r="H18" s="76">
        <f t="shared" si="1"/>
        <v>0.46875</v>
      </c>
    </row>
    <row r="19" spans="2:8" ht="14.45">
      <c r="B19" s="17"/>
      <c r="C19" s="17" t="s">
        <v>49</v>
      </c>
      <c r="D19" s="64">
        <v>0.60191286485633799</v>
      </c>
      <c r="E19" s="64">
        <v>2.3056914416615656E-2</v>
      </c>
      <c r="F19" s="64">
        <v>0.3629213540943298</v>
      </c>
      <c r="G19" s="64">
        <v>1.2119154539796197E-2</v>
      </c>
      <c r="H19" s="76">
        <f t="shared" si="1"/>
        <v>0.62496977927295361</v>
      </c>
    </row>
    <row r="20" spans="2:8" ht="14.45">
      <c r="B20" s="17" t="s">
        <v>139</v>
      </c>
      <c r="C20" s="17" t="s">
        <v>48</v>
      </c>
      <c r="D20" s="64">
        <v>9.0797546012269942E-2</v>
      </c>
      <c r="E20" s="64">
        <v>4.9079754601226997E-3</v>
      </c>
      <c r="F20" s="64">
        <v>0.76012269938650312</v>
      </c>
      <c r="G20" s="64">
        <v>0.13987730061349693</v>
      </c>
      <c r="H20" s="76">
        <f t="shared" si="1"/>
        <v>9.5705521472392641E-2</v>
      </c>
    </row>
    <row r="21" spans="2:8" ht="14.45">
      <c r="B21" s="21"/>
      <c r="C21" s="21" t="s">
        <v>49</v>
      </c>
      <c r="D21" s="65">
        <v>0.11224042331342149</v>
      </c>
      <c r="E21" s="65">
        <v>2.1368919428732913E-3</v>
      </c>
      <c r="F21" s="65">
        <v>0.83862359100862693</v>
      </c>
      <c r="G21" s="65">
        <v>4.6989348950973994E-2</v>
      </c>
      <c r="H21" s="76">
        <f t="shared" si="1"/>
        <v>0.11437731525629478</v>
      </c>
    </row>
    <row r="22" spans="2:8" ht="14.45">
      <c r="B22" s="212">
        <v>2016</v>
      </c>
      <c r="C22" s="212"/>
      <c r="D22" s="212"/>
      <c r="E22" s="212"/>
      <c r="F22" s="212"/>
      <c r="G22" s="212"/>
      <c r="H22" s="212"/>
    </row>
    <row r="23" spans="2:8" ht="14.45">
      <c r="B23" s="17" t="s">
        <v>136</v>
      </c>
      <c r="C23" s="17" t="s">
        <v>48</v>
      </c>
      <c r="D23" s="64">
        <v>0.41388429752066114</v>
      </c>
      <c r="E23" s="64">
        <v>0.12022038567493112</v>
      </c>
      <c r="F23" s="64">
        <v>0.44418732782369147</v>
      </c>
      <c r="G23" s="64">
        <v>2.1157024793388431E-2</v>
      </c>
      <c r="H23" s="76">
        <f>D23+E23</f>
        <v>0.53410468319559223</v>
      </c>
    </row>
    <row r="24" spans="2:8" ht="14.45">
      <c r="B24" s="17"/>
      <c r="C24" s="17" t="s">
        <v>49</v>
      </c>
      <c r="D24" s="64">
        <v>0.52092830386116074</v>
      </c>
      <c r="E24" s="64">
        <v>9.2546518164765862E-2</v>
      </c>
      <c r="F24" s="64">
        <v>0.37974991790093565</v>
      </c>
      <c r="G24" s="64">
        <v>6.772477054007269E-3</v>
      </c>
      <c r="H24" s="76">
        <f t="shared" ref="H24:H30" si="2">D24+E24</f>
        <v>0.61347482202592662</v>
      </c>
    </row>
    <row r="25" spans="2:8" ht="14.45">
      <c r="B25" s="17" t="s">
        <v>137</v>
      </c>
      <c r="C25" s="17" t="s">
        <v>48</v>
      </c>
      <c r="D25" s="64">
        <v>0.5745249406175772</v>
      </c>
      <c r="E25" s="64">
        <v>7.4287410926365802E-2</v>
      </c>
      <c r="F25" s="64">
        <v>0.32494061757719717</v>
      </c>
      <c r="G25" s="64">
        <v>2.6187648456057006E-2</v>
      </c>
      <c r="H25" s="76">
        <f t="shared" si="2"/>
        <v>0.64881235154394301</v>
      </c>
    </row>
    <row r="26" spans="2:8" ht="14.45">
      <c r="B26" s="17"/>
      <c r="C26" s="17" t="s">
        <v>49</v>
      </c>
      <c r="D26" s="64">
        <v>0.7865282576252397</v>
      </c>
      <c r="E26" s="64">
        <v>4.2973658910585695E-2</v>
      </c>
      <c r="F26" s="64">
        <v>0.16331112808175033</v>
      </c>
      <c r="G26" s="64">
        <v>7.1835017758013556E-3</v>
      </c>
      <c r="H26" s="76">
        <f t="shared" si="2"/>
        <v>0.82950191653582539</v>
      </c>
    </row>
    <row r="27" spans="2:8" ht="14.45">
      <c r="B27" s="17" t="s">
        <v>138</v>
      </c>
      <c r="C27" s="17" t="s">
        <v>48</v>
      </c>
      <c r="D27" s="64">
        <v>0.46958777745748054</v>
      </c>
      <c r="E27" s="64">
        <v>4.0933986739694436E-2</v>
      </c>
      <c r="F27" s="64">
        <v>0.45113865667339292</v>
      </c>
      <c r="G27" s="64">
        <v>3.6609974055923894E-2</v>
      </c>
      <c r="H27" s="76">
        <f t="shared" si="2"/>
        <v>0.51052176419717499</v>
      </c>
    </row>
    <row r="28" spans="2:8" ht="14.45">
      <c r="B28" s="17"/>
      <c r="C28" s="17" t="s">
        <v>49</v>
      </c>
      <c r="D28" s="64">
        <v>0.62602723523706638</v>
      </c>
      <c r="E28" s="64">
        <v>3.2310106370396073E-2</v>
      </c>
      <c r="F28" s="64">
        <v>0.33367659930137755</v>
      </c>
      <c r="G28" s="64">
        <v>7.995521246481261E-3</v>
      </c>
      <c r="H28" s="76">
        <f t="shared" si="2"/>
        <v>0.65833734160746249</v>
      </c>
    </row>
    <row r="29" spans="2:8" ht="14.45">
      <c r="B29" s="17" t="s">
        <v>139</v>
      </c>
      <c r="C29" s="17" t="s">
        <v>48</v>
      </c>
      <c r="D29" s="64">
        <v>0.121224165341812</v>
      </c>
      <c r="E29" s="64">
        <v>9.1414944356120829E-3</v>
      </c>
      <c r="F29" s="64">
        <v>0.80087440381558028</v>
      </c>
      <c r="G29" s="64">
        <v>6.9554848966613667E-2</v>
      </c>
      <c r="H29" s="76">
        <f t="shared" si="2"/>
        <v>0.13036565977742409</v>
      </c>
    </row>
    <row r="30" spans="2:8" ht="14.45">
      <c r="B30" s="21"/>
      <c r="C30" s="21" t="s">
        <v>49</v>
      </c>
      <c r="D30" s="65">
        <v>0.13138252706904729</v>
      </c>
      <c r="E30" s="65">
        <v>3.4292339854889997E-3</v>
      </c>
      <c r="F30" s="65">
        <v>0.83701534839869529</v>
      </c>
      <c r="G30" s="65">
        <v>2.817523291970931E-2</v>
      </c>
      <c r="H30" s="77">
        <f t="shared" si="2"/>
        <v>0.13481176105453629</v>
      </c>
    </row>
    <row r="31" spans="2:8" ht="14.45">
      <c r="B31" s="212">
        <v>2021</v>
      </c>
      <c r="C31" s="212"/>
      <c r="D31" s="212"/>
      <c r="E31" s="212"/>
      <c r="F31" s="212"/>
      <c r="G31" s="212"/>
      <c r="H31" s="212"/>
    </row>
    <row r="32" spans="2:8" ht="14.45">
      <c r="B32" s="17" t="s">
        <v>136</v>
      </c>
      <c r="C32" s="17" t="s">
        <v>48</v>
      </c>
      <c r="D32" s="64">
        <v>0.47434397459468491</v>
      </c>
      <c r="E32" s="64">
        <v>9.5353501587832193E-2</v>
      </c>
      <c r="F32" s="64">
        <v>0.41225137890690289</v>
      </c>
      <c r="G32" s="64">
        <v>1.7884004679926457E-2</v>
      </c>
      <c r="H32" s="76">
        <f>D32+E32</f>
        <v>0.56969747618251709</v>
      </c>
    </row>
    <row r="33" spans="2:8" ht="14.45">
      <c r="B33" s="17"/>
      <c r="C33" s="17" t="s">
        <v>49</v>
      </c>
      <c r="D33" s="64">
        <v>0.58992644531518523</v>
      </c>
      <c r="E33" s="64">
        <v>7.4946036983570496E-2</v>
      </c>
      <c r="F33" s="64">
        <v>0.32700488073142231</v>
      </c>
      <c r="G33" s="64">
        <v>8.1267615315872687E-3</v>
      </c>
      <c r="H33" s="76">
        <f t="shared" ref="H33:H39" si="3">D33+E33</f>
        <v>0.66487248229875573</v>
      </c>
    </row>
    <row r="34" spans="2:8" ht="14.45">
      <c r="B34" s="17" t="s">
        <v>137</v>
      </c>
      <c r="C34" s="17" t="s">
        <v>48</v>
      </c>
      <c r="D34" s="64">
        <v>0.62751635366110992</v>
      </c>
      <c r="E34" s="64">
        <v>4.8617851867482589E-2</v>
      </c>
      <c r="F34" s="64">
        <v>0.29926144756277695</v>
      </c>
      <c r="G34" s="64">
        <v>2.4688752901456005E-2</v>
      </c>
      <c r="H34" s="76">
        <f t="shared" si="3"/>
        <v>0.67613420552859249</v>
      </c>
    </row>
    <row r="35" spans="2:8" ht="14.45">
      <c r="B35" s="17"/>
      <c r="C35" s="17" t="s">
        <v>49</v>
      </c>
      <c r="D35" s="64">
        <v>0.81147841486337435</v>
      </c>
      <c r="E35" s="64">
        <v>3.337812436891243E-2</v>
      </c>
      <c r="F35" s="64">
        <v>0.1458456961769686</v>
      </c>
      <c r="G35" s="64">
        <v>9.2977645907445661E-3</v>
      </c>
      <c r="H35" s="76">
        <f t="shared" si="3"/>
        <v>0.84485653923228676</v>
      </c>
    </row>
    <row r="36" spans="2:8" ht="14.45">
      <c r="B36" s="17" t="s">
        <v>138</v>
      </c>
      <c r="C36" s="17" t="s">
        <v>48</v>
      </c>
      <c r="D36" s="64">
        <v>0.49103003426728481</v>
      </c>
      <c r="E36" s="64">
        <v>3.2049989921386815E-2</v>
      </c>
      <c r="F36" s="64">
        <v>0.44809514210844587</v>
      </c>
      <c r="G36" s="64">
        <v>2.8824833702882482E-2</v>
      </c>
      <c r="H36" s="76">
        <f t="shared" si="3"/>
        <v>0.52308002418867161</v>
      </c>
    </row>
    <row r="37" spans="2:8" ht="14.45">
      <c r="B37" s="17"/>
      <c r="C37" s="17" t="s">
        <v>49</v>
      </c>
      <c r="D37" s="64">
        <v>0.6499742732545879</v>
      </c>
      <c r="E37" s="64">
        <v>2.779753754277247E-2</v>
      </c>
      <c r="F37" s="64">
        <v>0.3139576731775483</v>
      </c>
      <c r="G37" s="64">
        <v>8.264892692760803E-3</v>
      </c>
      <c r="H37" s="76">
        <f t="shared" si="3"/>
        <v>0.67777181079736037</v>
      </c>
    </row>
    <row r="38" spans="2:8" ht="14.45">
      <c r="B38" s="17" t="s">
        <v>139</v>
      </c>
      <c r="C38" s="17" t="s">
        <v>48</v>
      </c>
      <c r="D38" s="64">
        <v>0.15297092288242731</v>
      </c>
      <c r="E38" s="64">
        <v>9.8609355246523384E-3</v>
      </c>
      <c r="F38" s="64">
        <v>0.77673830594184579</v>
      </c>
      <c r="G38" s="64">
        <v>5.9671302149178256E-2</v>
      </c>
      <c r="H38" s="76">
        <f t="shared" si="3"/>
        <v>0.16283185840707964</v>
      </c>
    </row>
    <row r="39" spans="2:8" ht="14.45">
      <c r="B39" s="21"/>
      <c r="C39" s="21" t="s">
        <v>49</v>
      </c>
      <c r="D39" s="65">
        <v>0.14506333925355092</v>
      </c>
      <c r="E39" s="65">
        <v>4.192710318061359E-3</v>
      </c>
      <c r="F39" s="65">
        <v>0.8230475582237804</v>
      </c>
      <c r="G39" s="65">
        <v>2.7697356933166498E-2</v>
      </c>
      <c r="H39" s="77">
        <f t="shared" si="3"/>
        <v>0.14925604957161229</v>
      </c>
    </row>
    <row r="40" spans="2:8" ht="14.45">
      <c r="B40" s="11" t="s">
        <v>51</v>
      </c>
    </row>
    <row r="41" spans="2:8" ht="14.45">
      <c r="B41" s="11" t="s">
        <v>140</v>
      </c>
    </row>
    <row r="42" spans="2:8" ht="14.45">
      <c r="B42" s="11" t="s">
        <v>126</v>
      </c>
    </row>
    <row r="43" spans="2:8" ht="14.45">
      <c r="B43" s="11" t="s">
        <v>127</v>
      </c>
    </row>
    <row r="44" spans="2:8" ht="14.45">
      <c r="B44" s="11" t="s">
        <v>128</v>
      </c>
    </row>
    <row r="45" spans="2:8" ht="14.45">
      <c r="B45" s="11" t="s">
        <v>104</v>
      </c>
    </row>
    <row r="46" spans="2:8" ht="14.45">
      <c r="B46" s="11"/>
    </row>
    <row r="48" spans="2:8" ht="14.45">
      <c r="B48" s="82" t="s">
        <v>141</v>
      </c>
      <c r="C48" s="10"/>
      <c r="D48" s="10"/>
      <c r="E48" s="10"/>
      <c r="F48" s="10"/>
      <c r="G48" s="10"/>
    </row>
    <row r="49" spans="2:8" ht="24">
      <c r="B49" s="27"/>
      <c r="C49" s="27" t="s">
        <v>120</v>
      </c>
      <c r="D49" s="29" t="s">
        <v>121</v>
      </c>
      <c r="E49" s="29" t="s">
        <v>142</v>
      </c>
      <c r="F49" s="29" t="s">
        <v>134</v>
      </c>
      <c r="G49" s="29" t="s">
        <v>124</v>
      </c>
      <c r="H49" s="29" t="s">
        <v>135</v>
      </c>
    </row>
    <row r="50" spans="2:8" ht="14.45">
      <c r="B50" s="212">
        <v>2006</v>
      </c>
      <c r="C50" s="212"/>
      <c r="D50" s="212"/>
      <c r="E50" s="212"/>
      <c r="F50" s="212"/>
      <c r="G50" s="212"/>
      <c r="H50" s="212"/>
    </row>
    <row r="51" spans="2:8" ht="14.45">
      <c r="B51" s="17" t="s">
        <v>99</v>
      </c>
      <c r="C51" s="17" t="s">
        <v>48</v>
      </c>
      <c r="D51" s="64">
        <v>0.42679195804195802</v>
      </c>
      <c r="E51" s="64">
        <v>8.0747377622377617E-2</v>
      </c>
      <c r="F51" s="64">
        <v>0.44580419580419578</v>
      </c>
      <c r="G51" s="64">
        <v>4.6656468531468542E-2</v>
      </c>
      <c r="H51" s="76">
        <f>D51+E51</f>
        <v>0.50753933566433562</v>
      </c>
    </row>
    <row r="52" spans="2:8" ht="14.45">
      <c r="B52" s="17"/>
      <c r="C52" s="17" t="s">
        <v>49</v>
      </c>
      <c r="D52" s="64">
        <v>0.6421836234542655</v>
      </c>
      <c r="E52" s="64">
        <v>3.7016334702278136E-2</v>
      </c>
      <c r="F52" s="64">
        <v>0.30931451722167014</v>
      </c>
      <c r="G52" s="64">
        <v>1.1485524621786203E-2</v>
      </c>
      <c r="H52" s="76">
        <f t="shared" ref="H52:H58" si="4">D52+E52</f>
        <v>0.67919995815654366</v>
      </c>
    </row>
    <row r="53" spans="2:8" ht="14.45">
      <c r="B53" s="17" t="s">
        <v>100</v>
      </c>
      <c r="C53" s="17" t="s">
        <v>48</v>
      </c>
      <c r="D53" s="64">
        <v>0.52460152460152465</v>
      </c>
      <c r="E53" s="64">
        <v>9.7597597597597591E-2</v>
      </c>
      <c r="F53" s="64">
        <v>0.31647031647031648</v>
      </c>
      <c r="G53" s="64">
        <v>6.1330561330561251E-2</v>
      </c>
      <c r="H53" s="76">
        <f t="shared" si="4"/>
        <v>0.62219912219912221</v>
      </c>
    </row>
    <row r="54" spans="2:8" ht="14.45">
      <c r="B54" s="17"/>
      <c r="C54" s="17" t="s">
        <v>49</v>
      </c>
      <c r="D54" s="64">
        <v>0.76457532142191131</v>
      </c>
      <c r="E54" s="64">
        <v>4.3798014415246202E-2</v>
      </c>
      <c r="F54" s="64">
        <v>0.17951767478192604</v>
      </c>
      <c r="G54" s="64">
        <v>1.2108989380916424E-2</v>
      </c>
      <c r="H54" s="76">
        <f t="shared" si="4"/>
        <v>0.80837333583715754</v>
      </c>
    </row>
    <row r="55" spans="2:8" ht="14.45">
      <c r="B55" s="17" t="s">
        <v>143</v>
      </c>
      <c r="C55" s="17" t="s">
        <v>48</v>
      </c>
      <c r="D55" s="64">
        <v>0.47399999999999998</v>
      </c>
      <c r="E55" s="64">
        <v>8.8999999999999996E-2</v>
      </c>
      <c r="F55" s="64">
        <v>0.38300000000000001</v>
      </c>
      <c r="G55" s="64">
        <v>5.2999999999999999E-2</v>
      </c>
      <c r="H55" s="76">
        <f t="shared" si="4"/>
        <v>0.56299999999999994</v>
      </c>
    </row>
    <row r="56" spans="2:8" ht="14.45">
      <c r="B56" s="17"/>
      <c r="C56" s="17" t="s">
        <v>49</v>
      </c>
      <c r="D56" s="64">
        <v>0.70199999999999996</v>
      </c>
      <c r="E56" s="64">
        <v>0.04</v>
      </c>
      <c r="F56" s="64">
        <v>0.246</v>
      </c>
      <c r="G56" s="64">
        <v>1.2E-2</v>
      </c>
      <c r="H56" s="76">
        <f t="shared" si="4"/>
        <v>0.74199999999999999</v>
      </c>
    </row>
    <row r="57" spans="2:8" ht="14.45">
      <c r="B57" s="17" t="s">
        <v>144</v>
      </c>
      <c r="C57" s="17" t="s">
        <v>48</v>
      </c>
      <c r="D57" s="64">
        <v>0.14458333333333334</v>
      </c>
      <c r="E57" s="64">
        <v>0.05</v>
      </c>
      <c r="F57" s="64">
        <v>0.79083333333333339</v>
      </c>
      <c r="G57" s="64">
        <v>1.4583333333333282E-2</v>
      </c>
      <c r="H57" s="76">
        <f t="shared" si="4"/>
        <v>0.19458333333333333</v>
      </c>
    </row>
    <row r="58" spans="2:8" ht="14.45">
      <c r="B58" s="21"/>
      <c r="C58" s="21" t="s">
        <v>49</v>
      </c>
      <c r="D58" s="65">
        <v>0.17400054290340999</v>
      </c>
      <c r="E58" s="65">
        <v>3.4352681287617121E-2</v>
      </c>
      <c r="F58" s="65">
        <v>0.78175282918199429</v>
      </c>
      <c r="G58" s="65">
        <v>9.8939466269786225E-3</v>
      </c>
      <c r="H58" s="77">
        <f t="shared" si="4"/>
        <v>0.20835322419102711</v>
      </c>
    </row>
    <row r="59" spans="2:8" ht="14.45">
      <c r="B59" s="212">
        <v>2011</v>
      </c>
      <c r="C59" s="212"/>
      <c r="D59" s="212"/>
      <c r="E59" s="212"/>
      <c r="F59" s="212"/>
      <c r="G59" s="212"/>
      <c r="H59" s="212"/>
    </row>
    <row r="60" spans="2:8" ht="14.45">
      <c r="B60" s="17" t="s">
        <v>99</v>
      </c>
      <c r="C60" s="17" t="s">
        <v>48</v>
      </c>
      <c r="D60" s="64">
        <v>0.44900000000000001</v>
      </c>
      <c r="E60" s="64">
        <v>7.2999999999999995E-2</v>
      </c>
      <c r="F60" s="64">
        <v>0.44</v>
      </c>
      <c r="G60" s="64">
        <v>3.7999999999999999E-2</v>
      </c>
      <c r="H60" s="76">
        <f>D60+E60</f>
        <v>0.52200000000000002</v>
      </c>
    </row>
    <row r="61" spans="2:8" ht="14.45">
      <c r="B61" s="17"/>
      <c r="C61" s="17" t="s">
        <v>49</v>
      </c>
      <c r="D61" s="64">
        <v>0.65900000000000003</v>
      </c>
      <c r="E61" s="64">
        <v>3.9E-2</v>
      </c>
      <c r="F61" s="64">
        <v>0.29599999999999999</v>
      </c>
      <c r="G61" s="64">
        <v>8.9999999999999993E-3</v>
      </c>
      <c r="H61" s="76">
        <f t="shared" ref="H61:H67" si="5">D61+E61</f>
        <v>0.69800000000000006</v>
      </c>
    </row>
    <row r="62" spans="2:8" ht="14.45">
      <c r="B62" s="17" t="s">
        <v>100</v>
      </c>
      <c r="C62" s="17" t="s">
        <v>48</v>
      </c>
      <c r="D62" s="64">
        <v>0.52300000000000002</v>
      </c>
      <c r="E62" s="64">
        <v>8.6999999999999994E-2</v>
      </c>
      <c r="F62" s="64">
        <v>0.34300000000000003</v>
      </c>
      <c r="G62" s="64">
        <v>4.7E-2</v>
      </c>
      <c r="H62" s="76">
        <f t="shared" si="5"/>
        <v>0.61</v>
      </c>
    </row>
    <row r="63" spans="2:8" ht="14.45">
      <c r="B63" s="17"/>
      <c r="C63" s="17" t="s">
        <v>49</v>
      </c>
      <c r="D63" s="64">
        <v>0.76400000000000001</v>
      </c>
      <c r="E63" s="64">
        <v>4.2999999999999997E-2</v>
      </c>
      <c r="F63" s="64">
        <v>0.18099999999999999</v>
      </c>
      <c r="G63" s="64">
        <v>1.0999999999999999E-2</v>
      </c>
      <c r="H63" s="76">
        <f t="shared" si="5"/>
        <v>0.80700000000000005</v>
      </c>
    </row>
    <row r="64" spans="2:8" ht="14.45">
      <c r="B64" s="17" t="s">
        <v>143</v>
      </c>
      <c r="C64" s="17" t="s">
        <v>48</v>
      </c>
      <c r="D64" s="64">
        <v>0.48499999999999999</v>
      </c>
      <c r="E64" s="64">
        <v>0.08</v>
      </c>
      <c r="F64" s="64">
        <v>0.39200000000000002</v>
      </c>
      <c r="G64" s="64">
        <v>4.2000000000000003E-2</v>
      </c>
      <c r="H64" s="76">
        <f t="shared" si="5"/>
        <v>0.56499999999999995</v>
      </c>
    </row>
    <row r="65" spans="2:8" ht="14.45">
      <c r="B65" s="17"/>
      <c r="C65" s="17" t="s">
        <v>49</v>
      </c>
      <c r="D65" s="64">
        <v>0.70899999999999996</v>
      </c>
      <c r="E65" s="64">
        <v>4.1000000000000002E-2</v>
      </c>
      <c r="F65" s="64">
        <v>0.23899999999999999</v>
      </c>
      <c r="G65" s="64">
        <v>0.01</v>
      </c>
      <c r="H65" s="76">
        <f t="shared" si="5"/>
        <v>0.75</v>
      </c>
    </row>
    <row r="66" spans="2:8" ht="14.45">
      <c r="B66" s="17" t="s">
        <v>144</v>
      </c>
      <c r="C66" s="17" t="s">
        <v>48</v>
      </c>
      <c r="D66" s="64">
        <v>0.12757973733583489</v>
      </c>
      <c r="E66" s="64">
        <v>3.6898061288305188E-2</v>
      </c>
      <c r="F66" s="64">
        <v>0.80988117573483431</v>
      </c>
      <c r="G66" s="64">
        <v>2.8767979987492184E-2</v>
      </c>
      <c r="H66" s="76">
        <f t="shared" si="5"/>
        <v>0.16447779862414008</v>
      </c>
    </row>
    <row r="67" spans="2:8" ht="14.45">
      <c r="B67" s="21"/>
      <c r="C67" s="21" t="s">
        <v>49</v>
      </c>
      <c r="D67" s="65">
        <v>0.15149341552255532</v>
      </c>
      <c r="E67" s="65">
        <v>2.3681703558419726E-2</v>
      </c>
      <c r="F67" s="65">
        <v>0.80536845054637152</v>
      </c>
      <c r="G67" s="65">
        <v>1.9456430372653405E-2</v>
      </c>
      <c r="H67" s="77">
        <f t="shared" si="5"/>
        <v>0.17517511908097505</v>
      </c>
    </row>
    <row r="68" spans="2:8" ht="14.45">
      <c r="B68" s="212">
        <v>2016</v>
      </c>
      <c r="C68" s="212"/>
      <c r="D68" s="212"/>
      <c r="E68" s="212"/>
      <c r="F68" s="212"/>
      <c r="G68" s="212"/>
      <c r="H68" s="212"/>
    </row>
    <row r="69" spans="2:8" ht="14.45">
      <c r="B69" s="17" t="s">
        <v>99</v>
      </c>
      <c r="C69" s="17" t="s">
        <v>48</v>
      </c>
      <c r="D69" s="64">
        <v>0.48620412536833646</v>
      </c>
      <c r="E69" s="64">
        <v>7.8890972408250742E-2</v>
      </c>
      <c r="F69" s="64">
        <v>0.41180016072863651</v>
      </c>
      <c r="G69" s="64">
        <v>2.310474149477626E-2</v>
      </c>
      <c r="H69" s="76">
        <f>D69+E69</f>
        <v>0.56509509777658717</v>
      </c>
    </row>
    <row r="70" spans="2:8" ht="14.45">
      <c r="B70" s="17"/>
      <c r="C70" s="17" t="s">
        <v>49</v>
      </c>
      <c r="D70" s="64">
        <v>0.66379695753652446</v>
      </c>
      <c r="E70" s="64">
        <v>4.8051367436056057E-2</v>
      </c>
      <c r="F70" s="64">
        <v>0.28151042476340982</v>
      </c>
      <c r="G70" s="64">
        <v>6.6412502640096349E-3</v>
      </c>
      <c r="H70" s="76">
        <f t="shared" ref="H70:H76" si="6">D70+E70</f>
        <v>0.71184832497258055</v>
      </c>
    </row>
    <row r="71" spans="2:8" ht="14.45">
      <c r="B71" s="17" t="s">
        <v>100</v>
      </c>
      <c r="C71" s="17" t="s">
        <v>48</v>
      </c>
      <c r="D71" s="64">
        <v>0.54032537210107301</v>
      </c>
      <c r="E71" s="64">
        <v>9.0204222914503293E-2</v>
      </c>
      <c r="F71" s="64">
        <v>0.34087919695396329</v>
      </c>
      <c r="G71" s="64">
        <v>2.8591208030460447E-2</v>
      </c>
      <c r="H71" s="76">
        <f t="shared" si="6"/>
        <v>0.63052959501557626</v>
      </c>
    </row>
    <row r="72" spans="2:8" ht="14.45">
      <c r="B72" s="17"/>
      <c r="C72" s="17" t="s">
        <v>49</v>
      </c>
      <c r="D72" s="64">
        <v>0.75121597204858237</v>
      </c>
      <c r="E72" s="64">
        <v>5.3729526124341009E-2</v>
      </c>
      <c r="F72" s="64">
        <v>0.18719288840001752</v>
      </c>
      <c r="G72" s="64">
        <v>7.8616134270590443E-3</v>
      </c>
      <c r="H72" s="76">
        <f t="shared" si="6"/>
        <v>0.80494549817292338</v>
      </c>
    </row>
    <row r="73" spans="2:8" ht="14.45">
      <c r="B73" s="17" t="s">
        <v>143</v>
      </c>
      <c r="C73" s="17" t="s">
        <v>48</v>
      </c>
      <c r="D73" s="64">
        <v>0.51271229706272758</v>
      </c>
      <c r="E73" s="64">
        <v>8.4408291072461797E-2</v>
      </c>
      <c r="F73" s="64">
        <v>0.37684217691705524</v>
      </c>
      <c r="G73" s="64">
        <v>2.5969163745277562E-2</v>
      </c>
      <c r="H73" s="76">
        <f t="shared" si="6"/>
        <v>0.59712058813518942</v>
      </c>
    </row>
    <row r="74" spans="2:8" ht="14.45">
      <c r="B74" s="17"/>
      <c r="C74" s="17" t="s">
        <v>49</v>
      </c>
      <c r="D74" s="64">
        <v>0.70676941114972414</v>
      </c>
      <c r="E74" s="64">
        <v>5.0840967445744498E-2</v>
      </c>
      <c r="F74" s="64">
        <v>0.2351462879721746</v>
      </c>
      <c r="G74" s="64">
        <v>7.2433334323567175E-3</v>
      </c>
      <c r="H74" s="76">
        <f t="shared" si="6"/>
        <v>0.75761037859546865</v>
      </c>
    </row>
    <row r="75" spans="2:8" ht="14.45">
      <c r="B75" s="17" t="s">
        <v>144</v>
      </c>
      <c r="C75" s="17" t="s">
        <v>48</v>
      </c>
      <c r="D75" s="64">
        <v>0.14514514514514515</v>
      </c>
      <c r="E75" s="64">
        <v>4.2042042042042045E-2</v>
      </c>
      <c r="F75" s="64">
        <v>0.77777777777777779</v>
      </c>
      <c r="G75" s="64">
        <v>3.5035035035035023E-2</v>
      </c>
      <c r="H75" s="76">
        <f t="shared" si="6"/>
        <v>0.18718718718718719</v>
      </c>
    </row>
    <row r="76" spans="2:8" ht="14.45">
      <c r="B76" s="21"/>
      <c r="C76" s="21" t="s">
        <v>49</v>
      </c>
      <c r="D76" s="65">
        <v>0.1481010383110509</v>
      </c>
      <c r="E76" s="65">
        <v>2.3448409351712315E-2</v>
      </c>
      <c r="F76" s="65">
        <v>0.80306654315696335</v>
      </c>
      <c r="G76" s="65">
        <v>2.5384009180273504E-2</v>
      </c>
      <c r="H76" s="77">
        <f t="shared" si="6"/>
        <v>0.1715494476627632</v>
      </c>
    </row>
    <row r="77" spans="2:8" ht="14.45">
      <c r="B77" s="212">
        <v>2021</v>
      </c>
      <c r="C77" s="212"/>
      <c r="D77" s="212"/>
      <c r="E77" s="212"/>
      <c r="F77" s="212"/>
      <c r="G77" s="212"/>
      <c r="H77" s="212"/>
    </row>
    <row r="78" spans="2:8" ht="14.45">
      <c r="B78" s="17" t="s">
        <v>99</v>
      </c>
      <c r="C78" s="17" t="s">
        <v>48</v>
      </c>
      <c r="D78" s="64">
        <v>0.55245201511953268</v>
      </c>
      <c r="E78" s="64">
        <v>5.3654705218202349E-2</v>
      </c>
      <c r="F78" s="64">
        <v>0.37327573511364193</v>
      </c>
      <c r="G78" s="64">
        <v>2.0764812723970349E-2</v>
      </c>
      <c r="H78" s="76">
        <f>D78+E78</f>
        <v>0.60610672033773505</v>
      </c>
    </row>
    <row r="79" spans="2:8" ht="14.45">
      <c r="B79" s="17"/>
      <c r="C79" s="17" t="s">
        <v>49</v>
      </c>
      <c r="D79" s="64">
        <v>0.71196506206791466</v>
      </c>
      <c r="E79" s="64">
        <v>3.6972865102127585E-2</v>
      </c>
      <c r="F79" s="64">
        <v>0.24304669778049759</v>
      </c>
      <c r="G79" s="64">
        <v>8.0168496386027778E-3</v>
      </c>
      <c r="H79" s="76">
        <f t="shared" ref="H79:H85" si="7">D79+E79</f>
        <v>0.74893792717004226</v>
      </c>
    </row>
    <row r="80" spans="2:8" ht="14.45">
      <c r="B80" s="17" t="s">
        <v>100</v>
      </c>
      <c r="C80" s="17" t="s">
        <v>48</v>
      </c>
      <c r="D80" s="64">
        <v>0.57901752653665761</v>
      </c>
      <c r="E80" s="64">
        <v>6.7341397185880031E-2</v>
      </c>
      <c r="F80" s="64">
        <v>0.32777092076030612</v>
      </c>
      <c r="G80" s="64">
        <v>2.5870155517156258E-2</v>
      </c>
      <c r="H80" s="76">
        <f t="shared" si="7"/>
        <v>0.64635892372253767</v>
      </c>
    </row>
    <row r="81" spans="2:8" ht="14.45">
      <c r="B81" s="17"/>
      <c r="C81" s="17" t="s">
        <v>49</v>
      </c>
      <c r="D81" s="64">
        <v>0.774304137984001</v>
      </c>
      <c r="E81" s="64">
        <v>4.2955281315811812E-2</v>
      </c>
      <c r="F81" s="64">
        <v>0.17292565210537167</v>
      </c>
      <c r="G81" s="64">
        <v>9.8134127757274914E-3</v>
      </c>
      <c r="H81" s="76">
        <f t="shared" si="7"/>
        <v>0.81725941929981283</v>
      </c>
    </row>
    <row r="82" spans="2:8" ht="14.45">
      <c r="B82" s="17" t="s">
        <v>143</v>
      </c>
      <c r="C82" s="17" t="s">
        <v>48</v>
      </c>
      <c r="D82" s="64">
        <v>0.56572793067795779</v>
      </c>
      <c r="E82" s="64">
        <v>6.0361380532716259E-2</v>
      </c>
      <c r="F82" s="64">
        <v>0.35072128403328245</v>
      </c>
      <c r="G82" s="64">
        <v>2.3189404756043523E-2</v>
      </c>
      <c r="H82" s="76">
        <f t="shared" si="7"/>
        <v>0.62608931121067402</v>
      </c>
    </row>
    <row r="83" spans="2:8" ht="14.45">
      <c r="B83" s="17"/>
      <c r="C83" s="17" t="s">
        <v>49</v>
      </c>
      <c r="D83" s="64">
        <v>0.74270528743330166</v>
      </c>
      <c r="E83" s="64">
        <v>3.9922094722134191E-2</v>
      </c>
      <c r="F83" s="64">
        <v>0.20846986938383374</v>
      </c>
      <c r="G83" s="64">
        <v>8.9024993073536125E-3</v>
      </c>
      <c r="H83" s="76">
        <f t="shared" si="7"/>
        <v>0.78262738215543581</v>
      </c>
    </row>
    <row r="84" spans="2:8" ht="14.45">
      <c r="B84" s="17" t="s">
        <v>144</v>
      </c>
      <c r="C84" s="17" t="s">
        <v>48</v>
      </c>
      <c r="D84" s="64">
        <v>0.17208927130949181</v>
      </c>
      <c r="E84" s="64">
        <v>4.1408980908846461E-2</v>
      </c>
      <c r="F84" s="64">
        <v>0.77843506318902933</v>
      </c>
      <c r="G84" s="64">
        <v>1.0217800484001076E-2</v>
      </c>
      <c r="H84" s="76">
        <f t="shared" si="7"/>
        <v>0.21349825221833826</v>
      </c>
    </row>
    <row r="85" spans="2:8" ht="14.45">
      <c r="B85" s="21"/>
      <c r="C85" s="21" t="s">
        <v>49</v>
      </c>
      <c r="D85" s="65">
        <v>0.20359806233666899</v>
      </c>
      <c r="E85" s="65">
        <v>3.2865383389636051E-2</v>
      </c>
      <c r="F85" s="65">
        <v>0.75450952896934154</v>
      </c>
      <c r="G85" s="65">
        <v>9.0270253043533682E-3</v>
      </c>
      <c r="H85" s="77">
        <f t="shared" si="7"/>
        <v>0.23646344572630504</v>
      </c>
    </row>
    <row r="86" spans="2:8" ht="14.45">
      <c r="B86" s="11" t="s">
        <v>51</v>
      </c>
    </row>
    <row r="87" spans="2:8" ht="14.45">
      <c r="B87" s="11" t="s">
        <v>145</v>
      </c>
    </row>
    <row r="88" spans="2:8" ht="14.45">
      <c r="B88" s="11" t="s">
        <v>126</v>
      </c>
    </row>
    <row r="89" spans="2:8" ht="14.45">
      <c r="B89" s="11" t="s">
        <v>127</v>
      </c>
    </row>
    <row r="90" spans="2:8" ht="14.45">
      <c r="B90" s="11" t="s">
        <v>128</v>
      </c>
    </row>
    <row r="91" spans="2:8" ht="14.45">
      <c r="B91" s="11" t="s">
        <v>146</v>
      </c>
    </row>
    <row r="92" spans="2:8" ht="14.45">
      <c r="B92" s="11" t="s">
        <v>104</v>
      </c>
    </row>
    <row r="93" spans="2:8" ht="14.45">
      <c r="B93" s="11"/>
    </row>
    <row r="95" spans="2:8" ht="14.45">
      <c r="B95" s="21" t="s">
        <v>147</v>
      </c>
      <c r="C95" s="19"/>
      <c r="D95" s="19"/>
      <c r="E95" s="19"/>
      <c r="F95" s="19"/>
      <c r="G95" s="19"/>
      <c r="H95" s="15"/>
    </row>
    <row r="96" spans="2:8" ht="24">
      <c r="B96" s="27"/>
      <c r="C96" s="27" t="s">
        <v>120</v>
      </c>
      <c r="D96" s="29" t="s">
        <v>121</v>
      </c>
      <c r="E96" s="29" t="s">
        <v>142</v>
      </c>
      <c r="F96" s="29" t="s">
        <v>134</v>
      </c>
      <c r="G96" s="29" t="s">
        <v>124</v>
      </c>
      <c r="H96" s="29" t="s">
        <v>135</v>
      </c>
    </row>
    <row r="97" spans="2:8" ht="14.45">
      <c r="B97" s="212">
        <v>2006</v>
      </c>
      <c r="C97" s="212"/>
      <c r="D97" s="212"/>
      <c r="E97" s="212"/>
      <c r="F97" s="212"/>
      <c r="G97" s="212"/>
      <c r="H97" s="212"/>
    </row>
    <row r="98" spans="2:8" ht="14.45">
      <c r="B98" s="17" t="s">
        <v>148</v>
      </c>
      <c r="C98" s="17" t="s">
        <v>48</v>
      </c>
      <c r="D98" s="203">
        <v>0.53452629267757168</v>
      </c>
      <c r="E98" s="203">
        <v>8.1787243385662525E-2</v>
      </c>
      <c r="F98" s="203">
        <v>0.3396640685036777</v>
      </c>
      <c r="G98" s="64">
        <v>4.4022395433088057E-2</v>
      </c>
      <c r="H98" s="76">
        <f>D98+E98</f>
        <v>0.61631353606323425</v>
      </c>
    </row>
    <row r="99" spans="2:8" ht="14.45">
      <c r="B99" s="17"/>
      <c r="C99" s="17" t="s">
        <v>49</v>
      </c>
      <c r="D99" s="203">
        <v>0.70532701437851497</v>
      </c>
      <c r="E99" s="203">
        <v>4.0429598616546825E-2</v>
      </c>
      <c r="F99" s="203">
        <v>0.24243069504975223</v>
      </c>
      <c r="G99" s="64">
        <v>1.1812691955185972E-2</v>
      </c>
      <c r="H99" s="76">
        <f t="shared" ref="H99:H103" si="8">D99+E99</f>
        <v>0.7457566129950618</v>
      </c>
    </row>
    <row r="100" spans="2:8" ht="14.45">
      <c r="B100" s="17" t="s">
        <v>149</v>
      </c>
      <c r="C100" s="17" t="s">
        <v>48</v>
      </c>
      <c r="D100" s="203">
        <v>0.43127090301003346</v>
      </c>
      <c r="E100" s="203">
        <v>9.4983277591973239E-2</v>
      </c>
      <c r="F100" s="203">
        <v>0.41555183946488294</v>
      </c>
      <c r="G100" s="64">
        <v>5.8193979933110374E-2</v>
      </c>
      <c r="H100" s="76">
        <f t="shared" si="8"/>
        <v>0.52625418060200668</v>
      </c>
    </row>
    <row r="101" spans="2:8" ht="14.45">
      <c r="B101" s="17"/>
      <c r="C101" s="17" t="s">
        <v>49</v>
      </c>
      <c r="D101" s="203">
        <v>0.69331009091789486</v>
      </c>
      <c r="E101" s="203">
        <v>4.0160464585682606E-2</v>
      </c>
      <c r="F101" s="203">
        <v>0.25546139313331068</v>
      </c>
      <c r="G101" s="64">
        <v>1.1068051363111842E-2</v>
      </c>
      <c r="H101" s="76">
        <f t="shared" si="8"/>
        <v>0.73347055550357743</v>
      </c>
    </row>
    <row r="102" spans="2:8" ht="14.45">
      <c r="B102" s="17" t="s">
        <v>150</v>
      </c>
      <c r="C102" s="17" t="s">
        <v>48</v>
      </c>
      <c r="D102" s="203">
        <v>0.36699321778447624</v>
      </c>
      <c r="E102" s="203">
        <v>0.10022607385079126</v>
      </c>
      <c r="F102" s="203">
        <v>0.45365486058779203</v>
      </c>
      <c r="G102" s="64">
        <v>7.9125847776940539E-2</v>
      </c>
      <c r="H102" s="76">
        <f t="shared" si="8"/>
        <v>0.46721929163526749</v>
      </c>
    </row>
    <row r="103" spans="2:8" ht="14.45">
      <c r="B103" s="21"/>
      <c r="C103" s="21" t="s">
        <v>49</v>
      </c>
      <c r="D103" s="204">
        <v>0.69766684677944502</v>
      </c>
      <c r="E103" s="204">
        <v>3.7408038571844215E-2</v>
      </c>
      <c r="F103" s="204">
        <v>0.2509455920861216</v>
      </c>
      <c r="G103" s="65">
        <v>1.3979522562589164E-2</v>
      </c>
      <c r="H103" s="77">
        <f t="shared" si="8"/>
        <v>0.73507488535128918</v>
      </c>
    </row>
    <row r="104" spans="2:8" ht="14.45">
      <c r="B104" s="212">
        <v>2011</v>
      </c>
      <c r="C104" s="212"/>
      <c r="D104" s="212"/>
      <c r="E104" s="212"/>
      <c r="F104" s="212"/>
      <c r="G104" s="212"/>
      <c r="H104" s="212"/>
    </row>
    <row r="105" spans="2:8" ht="14.45">
      <c r="B105" s="17" t="s">
        <v>148</v>
      </c>
      <c r="C105" s="17" t="s">
        <v>48</v>
      </c>
      <c r="D105" s="64">
        <v>0.54600000000000004</v>
      </c>
      <c r="E105" s="64">
        <v>7.0000000000000007E-2</v>
      </c>
      <c r="F105" s="64">
        <v>0.34899999999999998</v>
      </c>
      <c r="G105" s="64">
        <v>3.5000000000000003E-2</v>
      </c>
      <c r="H105" s="76">
        <f>D105+E105</f>
        <v>0.6160000000000001</v>
      </c>
    </row>
    <row r="106" spans="2:8" ht="14.45">
      <c r="B106" s="17"/>
      <c r="C106" s="17" t="s">
        <v>49</v>
      </c>
      <c r="D106" s="64">
        <v>0.71199999999999997</v>
      </c>
      <c r="E106" s="64">
        <v>4.2000000000000003E-2</v>
      </c>
      <c r="F106" s="64">
        <v>0.23599999999999999</v>
      </c>
      <c r="G106" s="64">
        <v>0.01</v>
      </c>
      <c r="H106" s="76">
        <f t="shared" ref="H106:H110" si="9">D106+E106</f>
        <v>0.754</v>
      </c>
    </row>
    <row r="107" spans="2:8" ht="14.45">
      <c r="B107" s="17" t="s">
        <v>149</v>
      </c>
      <c r="C107" s="17" t="s">
        <v>48</v>
      </c>
      <c r="D107" s="64">
        <v>0.44800000000000001</v>
      </c>
      <c r="E107" s="64">
        <v>0.09</v>
      </c>
      <c r="F107" s="64">
        <v>0.42499999999999999</v>
      </c>
      <c r="G107" s="64">
        <v>3.6999999999999998E-2</v>
      </c>
      <c r="H107" s="76">
        <f t="shared" si="9"/>
        <v>0.53800000000000003</v>
      </c>
    </row>
    <row r="108" spans="2:8" ht="14.45">
      <c r="B108" s="17"/>
      <c r="C108" s="17" t="s">
        <v>49</v>
      </c>
      <c r="D108" s="64">
        <v>0.70599999999999996</v>
      </c>
      <c r="E108" s="64">
        <v>3.7999999999999999E-2</v>
      </c>
      <c r="F108" s="64">
        <v>0.247</v>
      </c>
      <c r="G108" s="64">
        <v>0.01</v>
      </c>
      <c r="H108" s="76">
        <f t="shared" si="9"/>
        <v>0.74399999999999999</v>
      </c>
    </row>
    <row r="109" spans="2:8" ht="14.45">
      <c r="B109" s="17" t="s">
        <v>150</v>
      </c>
      <c r="C109" s="17" t="s">
        <v>48</v>
      </c>
      <c r="D109" s="64">
        <v>0.38100000000000001</v>
      </c>
      <c r="E109" s="64">
        <v>9.1999999999999998E-2</v>
      </c>
      <c r="F109" s="64">
        <v>0.47499999999999998</v>
      </c>
      <c r="G109" s="64">
        <v>5.2999999999999999E-2</v>
      </c>
      <c r="H109" s="76">
        <f t="shared" si="9"/>
        <v>0.47299999999999998</v>
      </c>
    </row>
    <row r="110" spans="2:8" ht="14.45">
      <c r="B110" s="21"/>
      <c r="C110" s="21" t="s">
        <v>49</v>
      </c>
      <c r="D110" s="65">
        <v>0.69499999999999995</v>
      </c>
      <c r="E110" s="65">
        <v>3.5000000000000003E-2</v>
      </c>
      <c r="F110" s="65">
        <v>0.25700000000000001</v>
      </c>
      <c r="G110" s="65">
        <v>1.2E-2</v>
      </c>
      <c r="H110" s="76">
        <f t="shared" si="9"/>
        <v>0.73</v>
      </c>
    </row>
    <row r="111" spans="2:8" ht="14.45">
      <c r="B111" s="212">
        <v>2016</v>
      </c>
      <c r="C111" s="212"/>
      <c r="D111" s="212"/>
      <c r="E111" s="212"/>
      <c r="F111" s="212"/>
      <c r="G111" s="212"/>
      <c r="H111" s="212"/>
    </row>
    <row r="112" spans="2:8" ht="14.45">
      <c r="B112" s="17" t="s">
        <v>148</v>
      </c>
      <c r="C112" s="17" t="s">
        <v>48</v>
      </c>
      <c r="D112" s="203">
        <v>0.56542932133483315</v>
      </c>
      <c r="E112" s="203">
        <v>7.6865391826021742E-2</v>
      </c>
      <c r="F112" s="203">
        <v>0.3388326459192601</v>
      </c>
      <c r="G112" s="64">
        <v>1.8872640919885053E-2</v>
      </c>
      <c r="H112" s="76">
        <f>D112+E112</f>
        <v>0.64229471316085485</v>
      </c>
    </row>
    <row r="113" spans="2:9" ht="14.45">
      <c r="B113" s="17"/>
      <c r="C113" s="17" t="s">
        <v>49</v>
      </c>
      <c r="D113" s="203">
        <v>0.70611535050760121</v>
      </c>
      <c r="E113" s="203">
        <v>5.2566141251205047E-2</v>
      </c>
      <c r="F113" s="203">
        <v>0.23449957728627444</v>
      </c>
      <c r="G113" s="64">
        <v>6.8189309549192556E-3</v>
      </c>
      <c r="H113" s="76">
        <f t="shared" ref="H113:H117" si="10">D113+E113</f>
        <v>0.75868149175880628</v>
      </c>
    </row>
    <row r="114" spans="2:9" ht="14.45">
      <c r="B114" s="17" t="s">
        <v>149</v>
      </c>
      <c r="C114" s="17" t="s">
        <v>48</v>
      </c>
      <c r="D114" s="203">
        <v>0.47058217413704279</v>
      </c>
      <c r="E114" s="203">
        <v>9.2117465224111281E-2</v>
      </c>
      <c r="F114" s="203">
        <v>0.41463163317877383</v>
      </c>
      <c r="G114" s="64">
        <v>2.2668727460072091E-2</v>
      </c>
      <c r="H114" s="76">
        <f t="shared" si="10"/>
        <v>0.56269963936115408</v>
      </c>
    </row>
    <row r="115" spans="2:9" ht="14.45">
      <c r="B115" s="17"/>
      <c r="C115" s="17" t="s">
        <v>49</v>
      </c>
      <c r="D115" s="203">
        <v>0.7128539891281126</v>
      </c>
      <c r="E115" s="203">
        <v>4.4144293841637587E-2</v>
      </c>
      <c r="F115" s="203">
        <v>0.23556705517443285</v>
      </c>
      <c r="G115" s="64">
        <v>7.4346618558169819E-3</v>
      </c>
      <c r="H115" s="76">
        <f t="shared" si="10"/>
        <v>0.75699828296975014</v>
      </c>
    </row>
    <row r="116" spans="2:9" ht="14.45">
      <c r="B116" s="17" t="s">
        <v>150</v>
      </c>
      <c r="C116" s="17" t="s">
        <v>48</v>
      </c>
      <c r="D116" s="203">
        <v>0.40993608367228357</v>
      </c>
      <c r="E116" s="203">
        <v>9.8779779198140613E-2</v>
      </c>
      <c r="F116" s="203">
        <v>0.45642068564787913</v>
      </c>
      <c r="G116" s="64">
        <v>3.4863451481696783E-2</v>
      </c>
      <c r="H116" s="76">
        <f t="shared" si="10"/>
        <v>0.50871586287042414</v>
      </c>
    </row>
    <row r="117" spans="2:9" ht="14.45">
      <c r="B117" s="21"/>
      <c r="C117" s="21" t="s">
        <v>49</v>
      </c>
      <c r="D117" s="204">
        <v>0.70439793751895663</v>
      </c>
      <c r="E117" s="204">
        <v>4.2614498028510771E-2</v>
      </c>
      <c r="F117" s="204">
        <v>0.24328177130724901</v>
      </c>
      <c r="G117" s="65">
        <v>9.7057931452835255E-3</v>
      </c>
      <c r="H117" s="77">
        <f t="shared" si="10"/>
        <v>0.74701243554746743</v>
      </c>
    </row>
    <row r="118" spans="2:9" ht="14.45">
      <c r="B118" s="212">
        <v>2021</v>
      </c>
      <c r="C118" s="212"/>
      <c r="D118" s="212"/>
      <c r="E118" s="212"/>
      <c r="F118" s="212"/>
      <c r="G118" s="212"/>
      <c r="H118" s="212"/>
    </row>
    <row r="119" spans="2:9" ht="14.45">
      <c r="B119" s="17" t="s">
        <v>148</v>
      </c>
      <c r="C119" s="17" t="s">
        <v>48</v>
      </c>
      <c r="D119" s="203">
        <v>0.56361625430116336</v>
      </c>
      <c r="E119" s="203">
        <v>5.4932000655415369E-2</v>
      </c>
      <c r="F119" s="203">
        <v>0.36277240701294444</v>
      </c>
      <c r="G119" s="203">
        <v>1.8761264951663116E-2</v>
      </c>
      <c r="H119" s="76">
        <f>D119+E119</f>
        <v>0.61854825495657872</v>
      </c>
      <c r="I119" s="67"/>
    </row>
    <row r="120" spans="2:9" ht="14.45">
      <c r="B120" s="17"/>
      <c r="C120" s="17" t="s">
        <v>49</v>
      </c>
      <c r="D120" s="203">
        <v>0.63124475095722898</v>
      </c>
      <c r="E120" s="203">
        <v>3.5259030138846348E-2</v>
      </c>
      <c r="F120" s="203">
        <v>0.32175366549917839</v>
      </c>
      <c r="G120" s="203">
        <v>1.1744338685008467E-2</v>
      </c>
      <c r="H120" s="76">
        <f t="shared" ref="H120:H124" si="11">D120+E120</f>
        <v>0.66650378109607533</v>
      </c>
      <c r="I120" s="67"/>
    </row>
    <row r="121" spans="2:9" ht="14.45">
      <c r="B121" s="17" t="s">
        <v>149</v>
      </c>
      <c r="C121" s="17" t="s">
        <v>48</v>
      </c>
      <c r="D121" s="203">
        <v>0.51225140840290506</v>
      </c>
      <c r="E121" s="203">
        <v>5.4164121360211773E-2</v>
      </c>
      <c r="F121" s="203">
        <v>0.40914952826987033</v>
      </c>
      <c r="G121" s="203">
        <v>2.4570691644607345E-2</v>
      </c>
      <c r="H121" s="76">
        <f t="shared" si="11"/>
        <v>0.56641552976311682</v>
      </c>
      <c r="I121" s="67"/>
    </row>
    <row r="122" spans="2:9" ht="14.45">
      <c r="B122" s="17"/>
      <c r="C122" s="17" t="s">
        <v>49</v>
      </c>
      <c r="D122" s="203">
        <v>0.58655426255314835</v>
      </c>
      <c r="E122" s="203">
        <v>2.3264326017996464E-2</v>
      </c>
      <c r="F122" s="203">
        <v>0.37596498312426713</v>
      </c>
      <c r="G122" s="203">
        <v>1.4209950096201395E-2</v>
      </c>
      <c r="H122" s="76">
        <f t="shared" si="11"/>
        <v>0.60981858857114479</v>
      </c>
      <c r="I122" s="67"/>
    </row>
    <row r="123" spans="2:9" ht="14.45">
      <c r="B123" s="17" t="s">
        <v>150</v>
      </c>
      <c r="C123" s="17" t="s">
        <v>48</v>
      </c>
      <c r="D123" s="203">
        <v>0.44624826766976838</v>
      </c>
      <c r="E123" s="203">
        <v>6.4343694317956834E-2</v>
      </c>
      <c r="F123" s="203">
        <v>0.45733518115224708</v>
      </c>
      <c r="G123" s="203">
        <v>3.2666798653731934E-2</v>
      </c>
      <c r="H123" s="76">
        <f t="shared" si="11"/>
        <v>0.51059196198772527</v>
      </c>
      <c r="I123" s="67"/>
    </row>
    <row r="124" spans="2:9" ht="14.45">
      <c r="B124" s="21"/>
      <c r="C124" s="21" t="s">
        <v>49</v>
      </c>
      <c r="D124" s="204">
        <v>0.56473373021516959</v>
      </c>
      <c r="E124" s="204">
        <v>2.1974114635187027E-2</v>
      </c>
      <c r="F124" s="204">
        <v>0.39504642704756487</v>
      </c>
      <c r="G124" s="204">
        <v>1.8220330373651381E-2</v>
      </c>
      <c r="H124" s="77">
        <f t="shared" si="11"/>
        <v>0.58670784485035665</v>
      </c>
    </row>
    <row r="125" spans="2:9" ht="14.45">
      <c r="B125" s="15" t="s">
        <v>51</v>
      </c>
      <c r="C125" s="15"/>
      <c r="D125" s="15"/>
      <c r="E125" s="15"/>
      <c r="F125" s="15"/>
      <c r="G125" s="15"/>
      <c r="H125" s="15"/>
    </row>
    <row r="126" spans="2:9" ht="14.45">
      <c r="B126" s="15" t="s">
        <v>151</v>
      </c>
      <c r="C126" s="15"/>
      <c r="D126" s="15"/>
      <c r="E126" s="15"/>
      <c r="F126" s="15"/>
      <c r="G126" s="15"/>
      <c r="H126" s="15"/>
    </row>
    <row r="127" spans="2:9" ht="14.45">
      <c r="B127" s="15" t="s">
        <v>126</v>
      </c>
      <c r="C127" s="15"/>
      <c r="D127" s="15"/>
      <c r="E127" s="15"/>
      <c r="F127" s="15"/>
      <c r="G127" s="15"/>
      <c r="H127" s="15"/>
    </row>
    <row r="128" spans="2:9" ht="14.45">
      <c r="B128" s="15" t="s">
        <v>152</v>
      </c>
      <c r="C128" s="15"/>
      <c r="D128" s="15"/>
      <c r="E128" s="15"/>
      <c r="F128" s="15"/>
      <c r="G128" s="15"/>
      <c r="H128" s="15"/>
    </row>
    <row r="129" spans="2:8" ht="14.45">
      <c r="B129" s="15" t="s">
        <v>153</v>
      </c>
      <c r="C129" s="15"/>
      <c r="D129" s="15"/>
      <c r="E129" s="15"/>
      <c r="F129" s="15"/>
      <c r="G129" s="15"/>
      <c r="H129" s="15"/>
    </row>
    <row r="130" spans="2:8" ht="14.45">
      <c r="B130" s="15" t="s">
        <v>154</v>
      </c>
      <c r="C130" s="15"/>
      <c r="D130" s="15"/>
      <c r="E130" s="15"/>
      <c r="F130" s="15"/>
      <c r="G130" s="15"/>
      <c r="H130" s="15"/>
    </row>
    <row r="131" spans="2:8" ht="14.45">
      <c r="B131" s="15" t="s">
        <v>155</v>
      </c>
      <c r="C131" s="15"/>
      <c r="D131" s="15"/>
      <c r="E131" s="15"/>
      <c r="F131" s="15"/>
      <c r="G131" s="15"/>
      <c r="H131" s="15"/>
    </row>
    <row r="132" spans="2:8" ht="14.45"/>
    <row r="133" spans="2:8" ht="14.45"/>
    <row r="134" spans="2:8" ht="14.45">
      <c r="B134" s="99"/>
    </row>
    <row r="135" spans="2:8" ht="14.45"/>
    <row r="136" spans="2:8" ht="14.45"/>
    <row r="137" spans="2:8" ht="14.45"/>
  </sheetData>
  <mergeCells count="12">
    <mergeCell ref="B97:H97"/>
    <mergeCell ref="B104:H104"/>
    <mergeCell ref="B111:H111"/>
    <mergeCell ref="B118:H118"/>
    <mergeCell ref="B4:H4"/>
    <mergeCell ref="B13:H13"/>
    <mergeCell ref="B22:H22"/>
    <mergeCell ref="B31:H31"/>
    <mergeCell ref="B50:H50"/>
    <mergeCell ref="B59:H59"/>
    <mergeCell ref="B68:H68"/>
    <mergeCell ref="B77:H77"/>
  </mergeCells>
  <hyperlinks>
    <hyperlink ref="A1" location="Index!A1" display="Index" xr:uid="{A17E29A4-3605-46D4-A55F-C7B020250A21}"/>
  </hyperlinks>
  <pageMargins left="0.7" right="0.7" top="0.75" bottom="0.75" header="0.3" footer="0.3"/>
  <pageSetup paperSize="9" scale="69" fitToHeight="0" orientation="landscape" r:id="rId1"/>
  <headerFooter>
    <oddFooter>&amp;L&amp;1#&amp;"Calibri"&amp;11&amp;K000000OFFICIAL: Sensitive</oddFooter>
  </headerFooter>
  <rowBreaks count="2" manualBreakCount="2">
    <brk id="45" max="9" man="1"/>
    <brk id="93"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E292-AB96-4256-9B48-1C1BA5ED581F}">
  <dimension ref="A1:L95"/>
  <sheetViews>
    <sheetView showGridLines="0" view="pageBreakPreview" zoomScale="60" zoomScaleNormal="60" workbookViewId="0">
      <selection activeCell="B1" sqref="B1:D1"/>
    </sheetView>
  </sheetViews>
  <sheetFormatPr defaultRowHeight="14.45"/>
  <cols>
    <col min="2" max="2" width="40.28515625" customWidth="1"/>
    <col min="3" max="3" width="10.5703125" customWidth="1"/>
    <col min="4" max="4" width="10.140625" customWidth="1"/>
    <col min="5" max="5" width="12" bestFit="1" customWidth="1"/>
    <col min="6" max="6" width="14.7109375" bestFit="1" customWidth="1"/>
    <col min="7" max="7" width="18.28515625" bestFit="1" customWidth="1"/>
    <col min="8" max="8" width="14.7109375" customWidth="1"/>
    <col min="9" max="9" width="15" customWidth="1"/>
    <col min="10" max="12" width="10.42578125" customWidth="1"/>
    <col min="13" max="13" width="13" customWidth="1"/>
    <col min="14" max="14" width="10.42578125" customWidth="1"/>
    <col min="15" max="15" width="3.5703125" customWidth="1"/>
    <col min="16" max="18" width="10.42578125" customWidth="1"/>
    <col min="19" max="19" width="13" customWidth="1"/>
    <col min="20" max="20" width="10.42578125" customWidth="1"/>
  </cols>
  <sheetData>
    <row r="1" spans="1:12">
      <c r="A1" s="6" t="s">
        <v>42</v>
      </c>
      <c r="B1" s="205" t="s">
        <v>43</v>
      </c>
      <c r="C1" s="205"/>
      <c r="D1" s="205"/>
    </row>
    <row r="2" spans="1:12">
      <c r="B2" s="82" t="s">
        <v>156</v>
      </c>
      <c r="C2" s="10"/>
      <c r="D2" s="10"/>
      <c r="E2" s="30"/>
      <c r="F2" s="10"/>
      <c r="G2" s="10"/>
      <c r="H2" s="10"/>
      <c r="I2" s="10"/>
      <c r="J2" s="10"/>
    </row>
    <row r="3" spans="1:12" ht="58.5">
      <c r="B3" s="28" t="s">
        <v>157</v>
      </c>
      <c r="C3" s="31" t="s">
        <v>158</v>
      </c>
      <c r="D3" s="31" t="s">
        <v>159</v>
      </c>
      <c r="E3" s="28" t="s">
        <v>160</v>
      </c>
      <c r="F3" s="31" t="s">
        <v>161</v>
      </c>
      <c r="G3" s="31" t="s">
        <v>162</v>
      </c>
      <c r="H3" s="31" t="s">
        <v>163</v>
      </c>
      <c r="I3" s="31" t="s">
        <v>164</v>
      </c>
      <c r="J3" s="28" t="s">
        <v>165</v>
      </c>
    </row>
    <row r="4" spans="1:12">
      <c r="B4" s="17" t="s">
        <v>166</v>
      </c>
      <c r="C4" s="87">
        <v>53</v>
      </c>
      <c r="D4" s="87">
        <v>113</v>
      </c>
      <c r="E4" s="18">
        <f>(D4-C4)/C4</f>
        <v>1.1320754716981132</v>
      </c>
      <c r="F4" s="127">
        <v>122149.664</v>
      </c>
      <c r="G4" s="87" t="s">
        <v>167</v>
      </c>
      <c r="H4" s="87">
        <v>8999</v>
      </c>
      <c r="I4" s="87">
        <v>9222</v>
      </c>
      <c r="J4" s="18">
        <f>(I4-H4)/H4</f>
        <v>2.4780531170130016E-2</v>
      </c>
      <c r="K4" s="134"/>
      <c r="L4" s="133"/>
    </row>
    <row r="5" spans="1:12">
      <c r="B5" s="17" t="s">
        <v>168</v>
      </c>
      <c r="C5" s="87">
        <v>1101</v>
      </c>
      <c r="D5" s="87">
        <v>2718</v>
      </c>
      <c r="E5" s="18">
        <f t="shared" ref="E5:E22" si="0">(D5-C5)/C5</f>
        <v>1.4686648501362398</v>
      </c>
      <c r="F5" s="127">
        <v>67839.199999999997</v>
      </c>
      <c r="G5" s="87" t="s">
        <v>169</v>
      </c>
      <c r="H5" s="87">
        <v>208199</v>
      </c>
      <c r="I5" s="87">
        <v>294413</v>
      </c>
      <c r="J5" s="18">
        <f t="shared" ref="J5:J22" si="1">(I5-H5)/H5</f>
        <v>0.41409420794528312</v>
      </c>
      <c r="K5" s="134"/>
      <c r="L5" s="133"/>
    </row>
    <row r="6" spans="1:12">
      <c r="B6" s="17" t="s">
        <v>170</v>
      </c>
      <c r="C6" s="87">
        <v>390</v>
      </c>
      <c r="D6" s="87">
        <v>940</v>
      </c>
      <c r="E6" s="18">
        <f t="shared" si="0"/>
        <v>1.4102564102564104</v>
      </c>
      <c r="F6" s="127">
        <v>78000</v>
      </c>
      <c r="G6" s="87" t="s">
        <v>167</v>
      </c>
      <c r="H6" s="87">
        <v>194934</v>
      </c>
      <c r="I6" s="87">
        <v>265625</v>
      </c>
      <c r="J6" s="18">
        <f t="shared" si="1"/>
        <v>0.36264068864333571</v>
      </c>
      <c r="K6" s="134"/>
      <c r="L6" s="133"/>
    </row>
    <row r="7" spans="1:12">
      <c r="B7" s="17" t="s">
        <v>171</v>
      </c>
      <c r="C7" s="87">
        <v>76</v>
      </c>
      <c r="D7" s="87">
        <v>214</v>
      </c>
      <c r="E7" s="18">
        <f t="shared" si="0"/>
        <v>1.8157894736842106</v>
      </c>
      <c r="F7" s="127">
        <v>72157.227999999988</v>
      </c>
      <c r="G7" s="87" t="s">
        <v>169</v>
      </c>
      <c r="H7" s="87">
        <v>34792</v>
      </c>
      <c r="I7" s="87">
        <v>45980</v>
      </c>
      <c r="J7" s="18">
        <f t="shared" si="1"/>
        <v>0.32156817659232007</v>
      </c>
      <c r="K7" s="134"/>
      <c r="L7" s="133"/>
    </row>
    <row r="8" spans="1:12">
      <c r="B8" s="17" t="s">
        <v>172</v>
      </c>
      <c r="C8" s="87">
        <v>1050</v>
      </c>
      <c r="D8" s="87">
        <v>2307</v>
      </c>
      <c r="E8" s="18">
        <f t="shared" si="0"/>
        <v>1.1971428571428571</v>
      </c>
      <c r="F8" s="127">
        <v>83200</v>
      </c>
      <c r="G8" s="87" t="s">
        <v>167</v>
      </c>
      <c r="H8" s="87">
        <v>133197</v>
      </c>
      <c r="I8" s="87">
        <v>175427</v>
      </c>
      <c r="J8" s="18">
        <f t="shared" si="1"/>
        <v>0.31704918278940214</v>
      </c>
      <c r="K8" s="134"/>
      <c r="L8" s="133"/>
    </row>
    <row r="9" spans="1:12">
      <c r="B9" s="17" t="s">
        <v>173</v>
      </c>
      <c r="C9" s="87">
        <v>887</v>
      </c>
      <c r="D9" s="87">
        <v>1975</v>
      </c>
      <c r="E9" s="18">
        <f t="shared" si="0"/>
        <v>1.2266065388951521</v>
      </c>
      <c r="F9" s="127">
        <v>65000</v>
      </c>
      <c r="G9" s="87" t="s">
        <v>169</v>
      </c>
      <c r="H9" s="87">
        <v>200447</v>
      </c>
      <c r="I9" s="87">
        <v>274673</v>
      </c>
      <c r="J9" s="18">
        <f t="shared" si="1"/>
        <v>0.37030237419367712</v>
      </c>
      <c r="K9" s="134"/>
      <c r="L9" s="133"/>
    </row>
    <row r="10" spans="1:12">
      <c r="B10" s="17" t="s">
        <v>174</v>
      </c>
      <c r="C10" s="87">
        <v>966</v>
      </c>
      <c r="D10" s="87">
        <v>2147</v>
      </c>
      <c r="E10" s="18">
        <f t="shared" si="0"/>
        <v>1.2225672877846792</v>
      </c>
      <c r="F10" s="127">
        <v>41340</v>
      </c>
      <c r="G10" s="87" t="s">
        <v>175</v>
      </c>
      <c r="H10" s="87">
        <v>270679</v>
      </c>
      <c r="I10" s="87">
        <v>294654</v>
      </c>
      <c r="J10" s="18">
        <f t="shared" si="1"/>
        <v>8.8573550220002295E-2</v>
      </c>
      <c r="K10" s="134"/>
      <c r="L10" s="133"/>
    </row>
    <row r="11" spans="1:12">
      <c r="B11" s="17" t="s">
        <v>176</v>
      </c>
      <c r="C11" s="87">
        <v>749</v>
      </c>
      <c r="D11" s="87">
        <v>1612</v>
      </c>
      <c r="E11" s="18">
        <f t="shared" si="0"/>
        <v>1.1522029372496663</v>
      </c>
      <c r="F11" s="127">
        <v>26000</v>
      </c>
      <c r="G11" s="87" t="s">
        <v>175</v>
      </c>
      <c r="H11" s="87">
        <v>151748</v>
      </c>
      <c r="I11" s="87">
        <v>194199</v>
      </c>
      <c r="J11" s="18">
        <f t="shared" si="1"/>
        <v>0.27974668529404012</v>
      </c>
      <c r="K11" s="134"/>
      <c r="L11" s="133"/>
    </row>
    <row r="12" spans="1:12">
      <c r="B12" s="17" t="s">
        <v>177</v>
      </c>
      <c r="C12" s="87">
        <v>308</v>
      </c>
      <c r="D12" s="87">
        <v>614</v>
      </c>
      <c r="E12" s="18">
        <f t="shared" si="0"/>
        <v>0.99350649350649356</v>
      </c>
      <c r="F12" s="127">
        <v>46800</v>
      </c>
      <c r="G12" s="87" t="s">
        <v>175</v>
      </c>
      <c r="H12" s="87">
        <v>43022</v>
      </c>
      <c r="I12" s="87">
        <v>53851</v>
      </c>
      <c r="J12" s="18">
        <f t="shared" si="1"/>
        <v>0.25170842824601369</v>
      </c>
      <c r="K12" s="134"/>
      <c r="L12" s="133"/>
    </row>
    <row r="13" spans="1:12">
      <c r="B13" s="17" t="s">
        <v>178</v>
      </c>
      <c r="C13" s="87">
        <v>371</v>
      </c>
      <c r="D13" s="87">
        <v>733</v>
      </c>
      <c r="E13" s="18">
        <f t="shared" si="0"/>
        <v>0.97574123989218331</v>
      </c>
      <c r="F13" s="127">
        <v>57200</v>
      </c>
      <c r="G13" s="87" t="s">
        <v>169</v>
      </c>
      <c r="H13" s="87">
        <v>82151</v>
      </c>
      <c r="I13" s="87">
        <v>98394</v>
      </c>
      <c r="J13" s="18">
        <f t="shared" si="1"/>
        <v>0.19772126936981899</v>
      </c>
      <c r="K13" s="134"/>
      <c r="L13" s="133"/>
    </row>
    <row r="14" spans="1:12">
      <c r="B14" s="17" t="s">
        <v>179</v>
      </c>
      <c r="C14" s="87">
        <v>424</v>
      </c>
      <c r="D14" s="87">
        <v>923</v>
      </c>
      <c r="E14" s="18">
        <f t="shared" si="0"/>
        <v>1.1768867924528301</v>
      </c>
      <c r="F14" s="127">
        <v>52000</v>
      </c>
      <c r="G14" s="87" t="s">
        <v>169</v>
      </c>
      <c r="H14" s="87">
        <v>90038</v>
      </c>
      <c r="I14" s="87">
        <v>108592</v>
      </c>
      <c r="J14" s="18">
        <f t="shared" si="1"/>
        <v>0.20606854883493636</v>
      </c>
    </row>
    <row r="15" spans="1:12">
      <c r="B15" s="17" t="s">
        <v>180</v>
      </c>
      <c r="C15" s="87">
        <v>1773</v>
      </c>
      <c r="D15" s="87">
        <v>3643</v>
      </c>
      <c r="E15" s="18">
        <f t="shared" si="0"/>
        <v>1.0547095318668922</v>
      </c>
      <c r="F15" s="127">
        <v>54969.147999999994</v>
      </c>
      <c r="G15" s="87" t="s">
        <v>169</v>
      </c>
      <c r="H15" s="87">
        <v>288750</v>
      </c>
      <c r="I15" s="87">
        <v>441291</v>
      </c>
      <c r="J15" s="18">
        <f t="shared" si="1"/>
        <v>0.52828051948051946</v>
      </c>
    </row>
    <row r="16" spans="1:12">
      <c r="B16" s="17" t="s">
        <v>181</v>
      </c>
      <c r="C16" s="87">
        <v>136</v>
      </c>
      <c r="D16" s="87">
        <v>275</v>
      </c>
      <c r="E16" s="18">
        <f t="shared" si="0"/>
        <v>1.0220588235294117</v>
      </c>
      <c r="F16" s="127">
        <v>89987.3</v>
      </c>
      <c r="G16" s="87" t="s">
        <v>167</v>
      </c>
      <c r="H16" s="87">
        <v>27336</v>
      </c>
      <c r="I16" s="87">
        <v>35664</v>
      </c>
      <c r="J16" s="18">
        <f t="shared" si="1"/>
        <v>0.30465320456540823</v>
      </c>
    </row>
    <row r="17" spans="2:10">
      <c r="B17" s="17" t="s">
        <v>182</v>
      </c>
      <c r="C17" s="87">
        <v>216</v>
      </c>
      <c r="D17" s="87">
        <v>446</v>
      </c>
      <c r="E17" s="18">
        <f t="shared" si="0"/>
        <v>1.0648148148148149</v>
      </c>
      <c r="F17" s="127">
        <v>87724</v>
      </c>
      <c r="G17" s="87" t="s">
        <v>167</v>
      </c>
      <c r="H17" s="87">
        <v>103979</v>
      </c>
      <c r="I17" s="87">
        <v>127765</v>
      </c>
      <c r="J17" s="18">
        <f t="shared" si="1"/>
        <v>0.22875772992623511</v>
      </c>
    </row>
    <row r="18" spans="2:10">
      <c r="B18" s="17" t="s">
        <v>183</v>
      </c>
      <c r="C18" s="87">
        <v>562</v>
      </c>
      <c r="D18" s="87">
        <v>923</v>
      </c>
      <c r="E18" s="18">
        <f t="shared" si="0"/>
        <v>0.64234875444839856</v>
      </c>
      <c r="F18" s="127">
        <v>64948</v>
      </c>
      <c r="G18" s="87" t="s">
        <v>169</v>
      </c>
      <c r="H18" s="87">
        <v>116667</v>
      </c>
      <c r="I18" s="87">
        <v>145957</v>
      </c>
      <c r="J18" s="18">
        <f t="shared" si="1"/>
        <v>0.25105642555306984</v>
      </c>
    </row>
    <row r="19" spans="2:10">
      <c r="B19" s="17" t="s">
        <v>184</v>
      </c>
      <c r="C19" s="87">
        <v>254</v>
      </c>
      <c r="D19" s="87">
        <v>559</v>
      </c>
      <c r="E19" s="18">
        <f t="shared" si="0"/>
        <v>1.2007874015748032</v>
      </c>
      <c r="F19" s="127">
        <v>54764.423999999999</v>
      </c>
      <c r="G19" s="87" t="s">
        <v>169</v>
      </c>
      <c r="H19" s="87">
        <v>56204</v>
      </c>
      <c r="I19" s="87">
        <v>66268</v>
      </c>
      <c r="J19" s="18">
        <f t="shared" si="1"/>
        <v>0.17906198847057148</v>
      </c>
    </row>
    <row r="20" spans="2:10">
      <c r="B20" s="17" t="s">
        <v>185</v>
      </c>
      <c r="C20" s="87">
        <v>152</v>
      </c>
      <c r="D20" s="87">
        <v>254</v>
      </c>
      <c r="E20" s="18">
        <f t="shared" si="0"/>
        <v>0.67105263157894735</v>
      </c>
      <c r="F20" s="127">
        <v>73662.83600000001</v>
      </c>
      <c r="G20" s="87" t="s">
        <v>169</v>
      </c>
      <c r="H20" s="87">
        <v>49681</v>
      </c>
      <c r="I20" s="87">
        <v>49358</v>
      </c>
      <c r="J20" s="18">
        <f t="shared" si="1"/>
        <v>-6.5014794388196691E-3</v>
      </c>
    </row>
    <row r="21" spans="2:10">
      <c r="B21" s="17" t="s">
        <v>186</v>
      </c>
      <c r="C21" s="87">
        <v>994</v>
      </c>
      <c r="D21" s="87">
        <v>1306</v>
      </c>
      <c r="E21" s="18">
        <f t="shared" si="0"/>
        <v>0.31388329979879276</v>
      </c>
      <c r="F21" s="127">
        <v>65647.243999999992</v>
      </c>
      <c r="G21" s="87" t="s">
        <v>169</v>
      </c>
      <c r="H21" s="87">
        <v>267761</v>
      </c>
      <c r="I21" s="87">
        <v>218964</v>
      </c>
      <c r="J21" s="18">
        <f t="shared" si="1"/>
        <v>-0.18224087899283317</v>
      </c>
    </row>
    <row r="22" spans="2:10">
      <c r="B22" s="21" t="s">
        <v>187</v>
      </c>
      <c r="C22" s="88">
        <v>319</v>
      </c>
      <c r="D22" s="88">
        <v>414</v>
      </c>
      <c r="E22" s="20">
        <f t="shared" si="0"/>
        <v>0.29780564263322884</v>
      </c>
      <c r="F22" s="128">
        <v>66252.368000000002</v>
      </c>
      <c r="G22" s="88" t="s">
        <v>169</v>
      </c>
      <c r="H22" s="88">
        <v>112999</v>
      </c>
      <c r="I22" s="88">
        <v>88748</v>
      </c>
      <c r="J22" s="20">
        <f t="shared" si="1"/>
        <v>-0.2146125186948557</v>
      </c>
    </row>
    <row r="23" spans="2:10">
      <c r="B23" s="11" t="s">
        <v>51</v>
      </c>
      <c r="E23" s="9"/>
    </row>
    <row r="24" spans="2:10">
      <c r="B24" s="11" t="s">
        <v>188</v>
      </c>
      <c r="E24" s="9"/>
    </row>
    <row r="25" spans="2:10">
      <c r="E25" s="9"/>
    </row>
    <row r="26" spans="2:10">
      <c r="B26" s="9"/>
    </row>
    <row r="27" spans="2:10">
      <c r="B27" s="82" t="s">
        <v>189</v>
      </c>
      <c r="C27" s="10"/>
      <c r="D27" s="10"/>
      <c r="E27" s="10"/>
    </row>
    <row r="28" spans="2:10">
      <c r="B28" s="17"/>
      <c r="C28" s="21">
        <v>2006</v>
      </c>
      <c r="D28" s="21">
        <v>2011</v>
      </c>
      <c r="E28" s="21">
        <v>2016</v>
      </c>
      <c r="F28" s="27">
        <v>2021</v>
      </c>
    </row>
    <row r="29" spans="2:10">
      <c r="B29" s="21" t="s">
        <v>101</v>
      </c>
      <c r="C29" s="44" t="s">
        <v>190</v>
      </c>
      <c r="D29" s="44" t="s">
        <v>190</v>
      </c>
      <c r="E29" s="44" t="s">
        <v>190</v>
      </c>
      <c r="F29" s="44" t="s">
        <v>190</v>
      </c>
    </row>
    <row r="30" spans="2:10">
      <c r="B30" s="17" t="s">
        <v>48</v>
      </c>
      <c r="C30" s="15"/>
      <c r="D30" s="15"/>
      <c r="E30" s="15"/>
      <c r="F30" s="74"/>
      <c r="G30" s="71"/>
    </row>
    <row r="31" spans="2:10">
      <c r="B31" s="45" t="s">
        <v>191</v>
      </c>
      <c r="C31" s="16">
        <v>0.84599999999999997</v>
      </c>
      <c r="D31" s="16">
        <v>0.82399999999999995</v>
      </c>
      <c r="E31" s="16">
        <v>0.81799999999999995</v>
      </c>
      <c r="F31" s="16">
        <v>0.8165</v>
      </c>
      <c r="G31" s="71"/>
    </row>
    <row r="32" spans="2:10">
      <c r="B32" s="45" t="s">
        <v>192</v>
      </c>
      <c r="C32" s="16">
        <v>0.155</v>
      </c>
      <c r="D32" s="16">
        <v>0.17699999999999999</v>
      </c>
      <c r="E32" s="16">
        <v>0.182</v>
      </c>
      <c r="F32" s="16">
        <v>0.1835</v>
      </c>
      <c r="G32" s="71"/>
      <c r="H32" s="8"/>
    </row>
    <row r="33" spans="2:8">
      <c r="B33" s="47" t="s">
        <v>193</v>
      </c>
      <c r="C33" s="16">
        <v>8.2000000000000003E-2</v>
      </c>
      <c r="D33" s="16">
        <v>9.7000000000000003E-2</v>
      </c>
      <c r="E33" s="16">
        <v>0.104</v>
      </c>
      <c r="F33" s="16">
        <v>0.1094</v>
      </c>
      <c r="G33" s="71"/>
      <c r="H33" s="8"/>
    </row>
    <row r="34" spans="2:8">
      <c r="B34" s="47" t="s">
        <v>194</v>
      </c>
      <c r="C34" s="16">
        <v>5.6000000000000001E-2</v>
      </c>
      <c r="D34" s="16">
        <v>5.8000000000000003E-2</v>
      </c>
      <c r="E34" s="16">
        <v>5.6000000000000001E-2</v>
      </c>
      <c r="F34" s="16">
        <v>5.16E-2</v>
      </c>
      <c r="G34" s="71"/>
      <c r="H34" s="8"/>
    </row>
    <row r="35" spans="2:8">
      <c r="B35" s="47" t="s">
        <v>195</v>
      </c>
      <c r="C35" s="16">
        <v>1.7000000000000001E-2</v>
      </c>
      <c r="D35" s="16">
        <v>2.1000000000000001E-2</v>
      </c>
      <c r="E35" s="16">
        <v>2.1999999999999999E-2</v>
      </c>
      <c r="F35" s="16">
        <v>2.2499999999999999E-2</v>
      </c>
      <c r="G35" s="73"/>
    </row>
    <row r="36" spans="2:8">
      <c r="B36" s="17"/>
      <c r="C36" s="16"/>
      <c r="D36" s="16"/>
      <c r="E36" s="16"/>
      <c r="F36" s="75"/>
      <c r="G36" s="72"/>
    </row>
    <row r="37" spans="2:8">
      <c r="B37" s="24" t="s">
        <v>49</v>
      </c>
      <c r="C37" s="16"/>
      <c r="D37" s="16"/>
      <c r="E37" s="16"/>
    </row>
    <row r="38" spans="2:8">
      <c r="B38" s="45" t="s">
        <v>191</v>
      </c>
      <c r="C38" s="18">
        <v>0.86899999999999999</v>
      </c>
      <c r="D38" s="18">
        <v>0.86199999999999999</v>
      </c>
      <c r="E38" s="18">
        <v>0.86399999999999999</v>
      </c>
      <c r="F38" s="18">
        <v>0.85680000000000001</v>
      </c>
    </row>
    <row r="39" spans="2:8">
      <c r="B39" s="45" t="s">
        <v>192</v>
      </c>
      <c r="C39" s="16">
        <v>0.13100000000000001</v>
      </c>
      <c r="D39" s="16">
        <v>0.13700000000000001</v>
      </c>
      <c r="E39" s="16">
        <v>0.13600000000000001</v>
      </c>
      <c r="F39" s="16">
        <v>0.14319999999999999</v>
      </c>
    </row>
    <row r="40" spans="2:8">
      <c r="B40" s="47" t="s">
        <v>193</v>
      </c>
      <c r="C40" s="16">
        <v>7.6999999999999999E-2</v>
      </c>
      <c r="D40" s="16">
        <v>8.4000000000000005E-2</v>
      </c>
      <c r="E40" s="16">
        <v>8.6999999999999994E-2</v>
      </c>
      <c r="F40" s="16">
        <v>9.4500000000000001E-2</v>
      </c>
    </row>
    <row r="41" spans="2:8">
      <c r="B41" s="47" t="s">
        <v>194</v>
      </c>
      <c r="C41" s="16">
        <v>4.1000000000000002E-2</v>
      </c>
      <c r="D41" s="16">
        <v>3.9E-2</v>
      </c>
      <c r="E41" s="16">
        <v>3.5000000000000003E-2</v>
      </c>
      <c r="F41" s="16">
        <v>3.4099999999999998E-2</v>
      </c>
    </row>
    <row r="42" spans="2:8">
      <c r="B42" s="48" t="s">
        <v>195</v>
      </c>
      <c r="C42" s="20">
        <v>1.4E-2</v>
      </c>
      <c r="D42" s="20">
        <v>1.4999999999999999E-2</v>
      </c>
      <c r="E42" s="20">
        <v>1.4E-2</v>
      </c>
      <c r="F42" s="20">
        <v>1.47E-2</v>
      </c>
    </row>
    <row r="43" spans="2:8">
      <c r="B43" s="11" t="s">
        <v>51</v>
      </c>
      <c r="C43" s="18"/>
      <c r="D43" s="18"/>
      <c r="E43" s="18"/>
    </row>
    <row r="44" spans="2:8">
      <c r="E44" s="9"/>
    </row>
    <row r="45" spans="2:8">
      <c r="B45" s="9"/>
    </row>
    <row r="46" spans="2:8">
      <c r="B46" s="82" t="s">
        <v>196</v>
      </c>
      <c r="C46" s="10"/>
      <c r="D46" s="10"/>
      <c r="E46" s="30"/>
    </row>
    <row r="47" spans="2:8">
      <c r="B47" s="15"/>
      <c r="C47" s="212" t="s">
        <v>197</v>
      </c>
      <c r="D47" s="212"/>
      <c r="E47" s="212" t="s">
        <v>198</v>
      </c>
      <c r="F47" s="212"/>
    </row>
    <row r="48" spans="2:8">
      <c r="B48" s="21" t="s">
        <v>199</v>
      </c>
      <c r="C48" s="94">
        <v>2011</v>
      </c>
      <c r="D48" s="94">
        <v>2021</v>
      </c>
      <c r="E48" s="94">
        <v>2011</v>
      </c>
      <c r="F48" s="94">
        <v>2021</v>
      </c>
    </row>
    <row r="49" spans="2:7">
      <c r="B49" s="17" t="s">
        <v>180</v>
      </c>
      <c r="C49" s="16">
        <v>4.9160560244875242E-3</v>
      </c>
      <c r="D49" s="16">
        <v>5.1094230421414363E-3</v>
      </c>
      <c r="E49" s="16">
        <v>3.68572356540818E-3</v>
      </c>
      <c r="F49" s="16">
        <v>3.0852663643404499E-3</v>
      </c>
      <c r="G49" s="67"/>
    </row>
    <row r="50" spans="2:7">
      <c r="B50" s="17" t="s">
        <v>172</v>
      </c>
      <c r="C50" s="16">
        <v>0.1021241072256748</v>
      </c>
      <c r="D50" s="16">
        <v>0.12289744981009224</v>
      </c>
      <c r="E50" s="16">
        <v>8.5272136970154205E-2</v>
      </c>
      <c r="F50" s="16">
        <v>9.8497346142329745E-2</v>
      </c>
    </row>
    <row r="51" spans="2:7">
      <c r="B51" s="17" t="s">
        <v>168</v>
      </c>
      <c r="C51" s="16">
        <v>3.6174751878304427E-2</v>
      </c>
      <c r="D51" s="16">
        <v>4.2503165129318142E-2</v>
      </c>
      <c r="E51" s="16">
        <v>7.9839186298397397E-2</v>
      </c>
      <c r="F51" s="16">
        <v>8.8866176320530468E-2</v>
      </c>
    </row>
    <row r="52" spans="2:7">
      <c r="B52" s="17" t="s">
        <v>174</v>
      </c>
      <c r="C52" s="16">
        <v>7.0494388275670157E-3</v>
      </c>
      <c r="D52" s="16">
        <v>9.6762524868873219E-3</v>
      </c>
      <c r="E52" s="16">
        <v>1.4249771562138171E-2</v>
      </c>
      <c r="F52" s="16">
        <v>1.5382839669526555E-2</v>
      </c>
    </row>
    <row r="53" spans="2:7">
      <c r="B53" s="17" t="s">
        <v>173</v>
      </c>
      <c r="C53" s="16">
        <v>9.739356274928114E-2</v>
      </c>
      <c r="D53" s="16">
        <v>0.10431361909929462</v>
      </c>
      <c r="E53" s="16">
        <v>5.4553541698152387E-2</v>
      </c>
      <c r="F53" s="16">
        <v>5.8689982920966395E-2</v>
      </c>
    </row>
    <row r="54" spans="2:7">
      <c r="B54" s="17" t="s">
        <v>176</v>
      </c>
      <c r="C54" s="16">
        <v>8.2274371579630828E-2</v>
      </c>
      <c r="D54" s="16">
        <v>8.9301862904684393E-2</v>
      </c>
      <c r="E54" s="16">
        <v>8.2097147629222517E-2</v>
      </c>
      <c r="F54" s="16">
        <v>9.1893230111958837E-2</v>
      </c>
    </row>
    <row r="55" spans="2:7">
      <c r="B55" s="17" t="s">
        <v>186</v>
      </c>
      <c r="C55" s="16">
        <v>8.9602077729338647E-2</v>
      </c>
      <c r="D55" s="16">
        <v>9.7079037800687287E-2</v>
      </c>
      <c r="E55" s="16">
        <v>0.11086209233927333</v>
      </c>
      <c r="F55" s="16">
        <v>9.857797390136315E-2</v>
      </c>
    </row>
    <row r="56" spans="2:7">
      <c r="B56" s="17" t="s">
        <v>183</v>
      </c>
      <c r="C56" s="16">
        <v>6.9474074761153887E-2</v>
      </c>
      <c r="D56" s="16">
        <v>7.2888406583468984E-2</v>
      </c>
      <c r="E56" s="16">
        <v>6.2151481231643567E-2</v>
      </c>
      <c r="F56" s="16">
        <v>6.4970249695136748E-2</v>
      </c>
    </row>
    <row r="57" spans="2:7">
      <c r="B57" s="17" t="s">
        <v>179</v>
      </c>
      <c r="C57" s="16">
        <v>2.8568778406455803E-2</v>
      </c>
      <c r="D57" s="16">
        <v>2.7762705733405679E-2</v>
      </c>
      <c r="E57" s="16">
        <v>1.762053552961337E-2</v>
      </c>
      <c r="F57" s="16">
        <v>1.8016122206256514E-2</v>
      </c>
    </row>
    <row r="58" spans="2:7">
      <c r="B58" s="17" t="s">
        <v>170</v>
      </c>
      <c r="C58" s="16">
        <v>3.4412392171412669E-2</v>
      </c>
      <c r="D58" s="16">
        <v>3.3143425574244892E-2</v>
      </c>
      <c r="E58" s="16">
        <v>3.36466136928378E-2</v>
      </c>
      <c r="F58" s="16">
        <v>3.291820631673327E-2</v>
      </c>
    </row>
    <row r="59" spans="2:7">
      <c r="B59" s="17" t="s">
        <v>178</v>
      </c>
      <c r="C59" s="16">
        <v>3.9328448195900194E-2</v>
      </c>
      <c r="D59" s="16">
        <v>4.1734490866341109E-2</v>
      </c>
      <c r="E59" s="16">
        <v>3.6876895030805837E-2</v>
      </c>
      <c r="F59" s="16">
        <v>3.6329998377408169E-2</v>
      </c>
    </row>
    <row r="60" spans="2:7">
      <c r="B60" s="17" t="s">
        <v>177</v>
      </c>
      <c r="C60" s="16">
        <v>0.16445598738521472</v>
      </c>
      <c r="D60" s="16">
        <v>0.16472237294266595</v>
      </c>
      <c r="E60" s="16">
        <v>0.11826343810552416</v>
      </c>
      <c r="F60" s="16">
        <v>0.1476361178904968</v>
      </c>
    </row>
    <row r="61" spans="2:7">
      <c r="B61" s="17" t="s">
        <v>184</v>
      </c>
      <c r="C61" s="16">
        <v>1.2614785270383082E-2</v>
      </c>
      <c r="D61" s="16">
        <v>1.2434436606981372E-2</v>
      </c>
      <c r="E61" s="16">
        <v>1.1196015044338039E-2</v>
      </c>
      <c r="F61" s="16">
        <v>1.1931570116876795E-2</v>
      </c>
    </row>
    <row r="62" spans="2:7">
      <c r="B62" s="17" t="s">
        <v>187</v>
      </c>
      <c r="C62" s="18">
        <v>2.0035247194137833E-2</v>
      </c>
      <c r="D62" s="18">
        <v>2.016639536986797E-2</v>
      </c>
      <c r="E62" s="18">
        <v>4.2586715258092801E-2</v>
      </c>
      <c r="F62" s="18">
        <v>4.2744421713289696E-2</v>
      </c>
    </row>
    <row r="63" spans="2:7">
      <c r="B63" s="17" t="s">
        <v>182</v>
      </c>
      <c r="C63" s="16">
        <v>5.2128745014377142E-2</v>
      </c>
      <c r="D63" s="16">
        <v>4.1734490866341109E-2</v>
      </c>
      <c r="E63" s="16">
        <v>4.7783343838812768E-2</v>
      </c>
      <c r="F63" s="16">
        <v>4.8830646577753094E-2</v>
      </c>
    </row>
    <row r="64" spans="2:7">
      <c r="B64" s="17" t="s">
        <v>185</v>
      </c>
      <c r="C64" s="16">
        <v>2.3559966607921343E-2</v>
      </c>
      <c r="D64" s="16">
        <v>2.5275818412009404E-2</v>
      </c>
      <c r="E64" s="16">
        <v>2.3019491862451533E-2</v>
      </c>
      <c r="F64" s="16">
        <v>2.2170291849068848E-2</v>
      </c>
    </row>
    <row r="65" spans="2:6">
      <c r="B65" s="17" t="s">
        <v>171</v>
      </c>
      <c r="C65" s="16">
        <v>1.4098877655134031E-2</v>
      </c>
      <c r="D65" s="16">
        <v>1.1484897811539158E-2</v>
      </c>
      <c r="E65" s="16">
        <v>2.0347864479724833E-2</v>
      </c>
      <c r="F65" s="16">
        <v>1.6512966516061149E-2</v>
      </c>
    </row>
    <row r="66" spans="2:6">
      <c r="B66" s="17" t="s">
        <v>181</v>
      </c>
      <c r="C66" s="16">
        <v>9.2199239402652816E-2</v>
      </c>
      <c r="D66" s="16">
        <v>5.905226984988244E-2</v>
      </c>
      <c r="E66" s="16">
        <v>0.10966696606259135</v>
      </c>
      <c r="F66" s="16">
        <v>7.325550468460662E-2</v>
      </c>
    </row>
    <row r="67" spans="2:6">
      <c r="B67" s="21" t="s">
        <v>166</v>
      </c>
      <c r="C67" s="20">
        <v>2.9589091920972081E-2</v>
      </c>
      <c r="D67" s="20">
        <v>1.87194791101465E-2</v>
      </c>
      <c r="E67" s="20">
        <v>4.6281039800817748E-2</v>
      </c>
      <c r="F67" s="20">
        <v>2.9691088625296708E-2</v>
      </c>
    </row>
    <row r="68" spans="2:6">
      <c r="B68" s="11" t="s">
        <v>51</v>
      </c>
      <c r="C68" s="18"/>
      <c r="D68" s="18"/>
      <c r="E68" s="18"/>
      <c r="F68" s="18"/>
    </row>
    <row r="69" spans="2:6">
      <c r="E69" s="9"/>
    </row>
    <row r="70" spans="2:6">
      <c r="B70" s="9"/>
    </row>
    <row r="71" spans="2:6">
      <c r="B71" s="82" t="s">
        <v>200</v>
      </c>
      <c r="C71" s="10"/>
      <c r="D71" s="10"/>
      <c r="E71" s="10"/>
    </row>
    <row r="72" spans="2:6">
      <c r="B72" s="17"/>
      <c r="C72" s="21">
        <v>2006</v>
      </c>
      <c r="D72" s="21">
        <v>2011</v>
      </c>
      <c r="E72" s="21">
        <v>2016</v>
      </c>
      <c r="F72" s="27">
        <v>2021</v>
      </c>
    </row>
    <row r="73" spans="2:6">
      <c r="B73" s="21" t="s">
        <v>101</v>
      </c>
      <c r="C73" s="44" t="s">
        <v>190</v>
      </c>
      <c r="D73" s="44" t="s">
        <v>190</v>
      </c>
      <c r="E73" s="44" t="s">
        <v>190</v>
      </c>
      <c r="F73" s="44" t="s">
        <v>190</v>
      </c>
    </row>
    <row r="74" spans="2:6">
      <c r="B74" s="17" t="s">
        <v>48</v>
      </c>
      <c r="C74" s="56"/>
      <c r="D74" s="56"/>
      <c r="E74" s="56"/>
    </row>
    <row r="75" spans="2:6">
      <c r="B75" s="45" t="s">
        <v>201</v>
      </c>
      <c r="C75" s="16">
        <v>0.14699999999999999</v>
      </c>
      <c r="D75" s="16">
        <v>0.16300000000000001</v>
      </c>
      <c r="E75" s="16">
        <v>0.16400000000000001</v>
      </c>
      <c r="F75" s="16">
        <v>0.16841179058512978</v>
      </c>
    </row>
    <row r="76" spans="2:6">
      <c r="B76" s="45" t="s">
        <v>202</v>
      </c>
      <c r="C76" s="16">
        <v>0.14799999999999999</v>
      </c>
      <c r="D76" s="16">
        <v>0.158</v>
      </c>
      <c r="E76" s="16">
        <v>0.16200000000000001</v>
      </c>
      <c r="F76" s="16">
        <v>0.17421909370875496</v>
      </c>
    </row>
    <row r="77" spans="2:6">
      <c r="B77" s="45" t="s">
        <v>203</v>
      </c>
      <c r="C77" s="16">
        <v>0.15</v>
      </c>
      <c r="D77" s="16">
        <v>0.156</v>
      </c>
      <c r="E77" s="16">
        <v>0.14599999999999999</v>
      </c>
      <c r="F77" s="16">
        <v>0.14650241970963485</v>
      </c>
    </row>
    <row r="78" spans="2:6">
      <c r="B78" s="45" t="s">
        <v>204</v>
      </c>
      <c r="C78" s="16">
        <v>0.14299999999999999</v>
      </c>
      <c r="D78" s="16">
        <v>0.13900000000000001</v>
      </c>
      <c r="E78" s="16">
        <v>0.13</v>
      </c>
      <c r="F78" s="16">
        <v>0.11975362956445226</v>
      </c>
    </row>
    <row r="79" spans="2:6">
      <c r="B79" s="45" t="s">
        <v>205</v>
      </c>
      <c r="C79" s="16">
        <v>0.157</v>
      </c>
      <c r="D79" s="16">
        <v>0.13500000000000001</v>
      </c>
      <c r="E79" s="16">
        <v>0.129</v>
      </c>
      <c r="F79" s="16">
        <v>0.12798064232292125</v>
      </c>
    </row>
    <row r="80" spans="2:6">
      <c r="B80" s="45" t="s">
        <v>206</v>
      </c>
      <c r="C80" s="16">
        <v>8.3000000000000004E-2</v>
      </c>
      <c r="D80" s="16">
        <v>8.5000000000000006E-2</v>
      </c>
      <c r="E80" s="16">
        <v>9.8000000000000004E-2</v>
      </c>
      <c r="F80" s="16">
        <v>8.9133304003519584E-2</v>
      </c>
    </row>
    <row r="81" spans="2:6">
      <c r="B81" s="45" t="s">
        <v>207</v>
      </c>
      <c r="C81" s="16">
        <v>8.5000000000000006E-2</v>
      </c>
      <c r="D81" s="16">
        <v>8.4000000000000005E-2</v>
      </c>
      <c r="E81" s="16">
        <v>9.4E-2</v>
      </c>
      <c r="F81" s="16">
        <v>0.10461944566652001</v>
      </c>
    </row>
    <row r="82" spans="2:6">
      <c r="B82" s="45" t="s">
        <v>208</v>
      </c>
      <c r="C82" s="16">
        <v>8.7999999999999995E-2</v>
      </c>
      <c r="D82" s="16">
        <v>0.08</v>
      </c>
      <c r="E82" s="16">
        <v>7.5999999999999998E-2</v>
      </c>
      <c r="F82" s="16">
        <v>6.9379674439067313E-2</v>
      </c>
    </row>
    <row r="83" spans="2:6">
      <c r="B83" s="17"/>
      <c r="C83" s="64"/>
      <c r="D83" s="64"/>
      <c r="E83" s="64"/>
      <c r="F83" s="64"/>
    </row>
    <row r="84" spans="2:6">
      <c r="B84" s="24" t="s">
        <v>49</v>
      </c>
      <c r="C84" s="16"/>
      <c r="D84" s="16"/>
      <c r="E84" s="16"/>
      <c r="F84" s="16"/>
    </row>
    <row r="85" spans="2:6">
      <c r="B85" s="45" t="s">
        <v>202</v>
      </c>
      <c r="C85" s="16">
        <v>0.214</v>
      </c>
      <c r="D85" s="16">
        <v>0.23</v>
      </c>
      <c r="E85" s="16">
        <v>0.23799999999999999</v>
      </c>
      <c r="F85" s="16">
        <v>0.11165036214659611</v>
      </c>
    </row>
    <row r="86" spans="2:6">
      <c r="B86" s="45" t="s">
        <v>207</v>
      </c>
      <c r="C86" s="16">
        <v>0.13900000000000001</v>
      </c>
      <c r="D86" s="16">
        <v>0.16300000000000001</v>
      </c>
      <c r="E86" s="16">
        <v>0.13900000000000001</v>
      </c>
      <c r="F86" s="16">
        <v>0.25588480078355474</v>
      </c>
    </row>
    <row r="87" spans="2:6">
      <c r="B87" s="45" t="s">
        <v>204</v>
      </c>
      <c r="C87" s="16">
        <v>0.153</v>
      </c>
      <c r="D87" s="16">
        <v>0.14799999999999999</v>
      </c>
      <c r="E87" s="16">
        <v>0.13500000000000001</v>
      </c>
      <c r="F87" s="16">
        <v>0.12858222961435717</v>
      </c>
    </row>
    <row r="88" spans="2:6">
      <c r="B88" s="45" t="s">
        <v>203</v>
      </c>
      <c r="C88" s="16">
        <v>0.14299999999999999</v>
      </c>
      <c r="D88" s="16">
        <v>0.14199999999999999</v>
      </c>
      <c r="E88" s="16">
        <v>0.13400000000000001</v>
      </c>
      <c r="F88" s="16">
        <v>0.12666534684930508</v>
      </c>
    </row>
    <row r="89" spans="2:6">
      <c r="B89" s="45" t="s">
        <v>201</v>
      </c>
      <c r="C89" s="16">
        <v>8.4000000000000005E-2</v>
      </c>
      <c r="D89" s="16">
        <v>9.2999999999999999E-2</v>
      </c>
      <c r="E89" s="16">
        <v>0.106</v>
      </c>
      <c r="F89" s="16">
        <v>8.8989662443685266E-2</v>
      </c>
    </row>
    <row r="90" spans="2:6">
      <c r="B90" s="45" t="s">
        <v>206</v>
      </c>
      <c r="C90" s="16">
        <v>0.10299999999999999</v>
      </c>
      <c r="D90" s="16">
        <v>9.9000000000000005E-2</v>
      </c>
      <c r="E90" s="16">
        <v>9.8000000000000004E-2</v>
      </c>
      <c r="F90" s="16">
        <v>8.486512465110585E-2</v>
      </c>
    </row>
    <row r="91" spans="2:6">
      <c r="B91" s="45" t="s">
        <v>205</v>
      </c>
      <c r="C91" s="18">
        <v>9.9000000000000005E-2</v>
      </c>
      <c r="D91" s="18">
        <v>0.09</v>
      </c>
      <c r="E91" s="18">
        <v>9.0999999999999998E-2</v>
      </c>
      <c r="F91" s="18">
        <v>0.14288054046520957</v>
      </c>
    </row>
    <row r="92" spans="2:6">
      <c r="B92" s="46" t="s">
        <v>208</v>
      </c>
      <c r="C92" s="20">
        <v>6.6000000000000003E-2</v>
      </c>
      <c r="D92" s="20">
        <v>6.2E-2</v>
      </c>
      <c r="E92" s="20">
        <v>5.8999999999999997E-2</v>
      </c>
      <c r="F92" s="20">
        <v>6.048193304618623E-2</v>
      </c>
    </row>
    <row r="93" spans="2:6">
      <c r="B93" s="11" t="s">
        <v>51</v>
      </c>
      <c r="C93" s="64"/>
      <c r="D93" s="64"/>
      <c r="E93" s="64"/>
      <c r="F93" s="67"/>
    </row>
    <row r="95" spans="2:6">
      <c r="B95" s="99"/>
    </row>
  </sheetData>
  <mergeCells count="3">
    <mergeCell ref="E47:F47"/>
    <mergeCell ref="C47:D47"/>
    <mergeCell ref="B1:D1"/>
  </mergeCells>
  <hyperlinks>
    <hyperlink ref="A1" location="Index!A1" display="Index" xr:uid="{DC636F63-4DCD-4D13-B59A-CBC8FE256B73}"/>
  </hyperlinks>
  <pageMargins left="0.7" right="0.7" top="0.75" bottom="0.75" header="0.3" footer="0.3"/>
  <pageSetup paperSize="9" scale="68" orientation="landscape" r:id="rId1"/>
  <headerFooter>
    <oddFooter>&amp;L&amp;1#&amp;"Calibri"&amp;11&amp;K000000OFFICIAL: Sensitive</oddFooter>
  </headerFooter>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C0BF-1246-4E75-A1D1-13AD9AFF03A3}">
  <dimension ref="A1:J21"/>
  <sheetViews>
    <sheetView showGridLines="0" view="pageBreakPreview" zoomScale="80" zoomScaleNormal="100" zoomScaleSheetLayoutView="80" workbookViewId="0">
      <selection activeCell="D14" sqref="D14"/>
    </sheetView>
  </sheetViews>
  <sheetFormatPr defaultRowHeight="14.45"/>
  <cols>
    <col min="2" max="2" width="11.140625" customWidth="1"/>
    <col min="3" max="3" width="10.85546875" customWidth="1"/>
    <col min="4" max="4" width="14.7109375" bestFit="1" customWidth="1"/>
    <col min="5" max="5" width="15.28515625" customWidth="1"/>
    <col min="6" max="6" width="13.42578125" customWidth="1"/>
    <col min="7" max="7" width="11.42578125" bestFit="1" customWidth="1"/>
    <col min="8" max="8" width="15.28515625" bestFit="1" customWidth="1"/>
    <col min="9" max="9" width="14.85546875" bestFit="1" customWidth="1"/>
  </cols>
  <sheetData>
    <row r="1" spans="1:10" ht="15">
      <c r="A1" s="6" t="s">
        <v>42</v>
      </c>
    </row>
    <row r="2" spans="1:10" ht="15">
      <c r="B2" s="102" t="s">
        <v>209</v>
      </c>
    </row>
    <row r="3" spans="1:10" ht="33">
      <c r="B3" s="164"/>
      <c r="C3" s="165" t="s">
        <v>210</v>
      </c>
      <c r="D3" s="165" t="s">
        <v>211</v>
      </c>
      <c r="E3" s="165" t="s">
        <v>212</v>
      </c>
      <c r="F3" s="166" t="s">
        <v>213</v>
      </c>
      <c r="G3" s="165" t="s">
        <v>197</v>
      </c>
      <c r="H3" s="165" t="s">
        <v>198</v>
      </c>
      <c r="I3" s="165" t="s">
        <v>214</v>
      </c>
    </row>
    <row r="4" spans="1:10" ht="15">
      <c r="B4" s="163">
        <v>2017</v>
      </c>
      <c r="C4" s="33">
        <v>478</v>
      </c>
      <c r="D4" s="33">
        <v>21232</v>
      </c>
      <c r="E4" s="33">
        <v>21778</v>
      </c>
      <c r="F4" s="42">
        <v>43488</v>
      </c>
      <c r="G4" s="34">
        <v>1.09915378955114E-2</v>
      </c>
      <c r="H4" s="34">
        <v>0.48822663723325976</v>
      </c>
      <c r="I4" s="34">
        <v>0.5007818248712288</v>
      </c>
    </row>
    <row r="5" spans="1:10" ht="15">
      <c r="B5" s="163">
        <v>2018</v>
      </c>
      <c r="C5" s="33">
        <v>553</v>
      </c>
      <c r="D5" s="33">
        <v>13714</v>
      </c>
      <c r="E5" s="33">
        <v>33191</v>
      </c>
      <c r="F5" s="42">
        <v>47458</v>
      </c>
      <c r="G5" s="34">
        <v>1.1652408445362215E-2</v>
      </c>
      <c r="H5" s="34">
        <v>0.28897130093977835</v>
      </c>
      <c r="I5" s="34">
        <v>0.69937629061485951</v>
      </c>
    </row>
    <row r="6" spans="1:10" ht="15">
      <c r="B6" s="163">
        <v>2019</v>
      </c>
      <c r="C6" s="33">
        <v>607</v>
      </c>
      <c r="D6" s="33">
        <v>24296</v>
      </c>
      <c r="E6" s="33">
        <v>25571</v>
      </c>
      <c r="F6" s="42">
        <v>50474</v>
      </c>
      <c r="G6" s="34">
        <v>1.2E-2</v>
      </c>
      <c r="H6" s="34">
        <v>0.48099999999999998</v>
      </c>
      <c r="I6" s="34">
        <v>0.50700000000000001</v>
      </c>
    </row>
    <row r="7" spans="1:10" ht="15">
      <c r="B7" s="17">
        <v>2020</v>
      </c>
      <c r="C7" s="33">
        <v>620</v>
      </c>
      <c r="D7" s="33">
        <v>12248</v>
      </c>
      <c r="E7" s="33">
        <v>37164</v>
      </c>
      <c r="F7" s="42">
        <v>50032</v>
      </c>
      <c r="G7" s="34">
        <v>1.2E-2</v>
      </c>
      <c r="H7" s="34">
        <v>0.245</v>
      </c>
      <c r="I7" s="34">
        <v>0.74299999999999999</v>
      </c>
    </row>
    <row r="8" spans="1:10" ht="15">
      <c r="B8" s="17">
        <v>2021</v>
      </c>
      <c r="C8" s="190">
        <v>682</v>
      </c>
      <c r="D8" s="190">
        <v>10791</v>
      </c>
      <c r="E8" s="190">
        <v>46979</v>
      </c>
      <c r="F8" s="191">
        <v>58452</v>
      </c>
      <c r="G8" s="192">
        <v>1.166769314993499E-2</v>
      </c>
      <c r="H8" s="192">
        <v>0.18461301580784234</v>
      </c>
      <c r="I8" s="192">
        <v>0.80371929104222273</v>
      </c>
    </row>
    <row r="9" spans="1:10" ht="15">
      <c r="B9" s="17">
        <v>2022</v>
      </c>
      <c r="C9" s="190">
        <v>688</v>
      </c>
      <c r="D9" s="190">
        <v>17354</v>
      </c>
      <c r="E9" s="190">
        <v>38297</v>
      </c>
      <c r="F9" s="191">
        <v>56339</v>
      </c>
      <c r="G9" s="192">
        <f>C9/F9</f>
        <v>1.2211789346633771E-2</v>
      </c>
      <c r="H9" s="192">
        <f>D9/F9</f>
        <v>0.30802818651378266</v>
      </c>
      <c r="I9" s="192">
        <f>E9/F9</f>
        <v>0.67976002413958359</v>
      </c>
    </row>
    <row r="10" spans="1:10" ht="15">
      <c r="B10" s="21">
        <v>2023</v>
      </c>
      <c r="C10" s="193">
        <v>705</v>
      </c>
      <c r="D10" s="193">
        <v>15026</v>
      </c>
      <c r="E10" s="193">
        <v>41655</v>
      </c>
      <c r="F10" s="194">
        <v>57386</v>
      </c>
      <c r="G10" s="195">
        <f>C10/F10</f>
        <v>1.2285226361830411E-2</v>
      </c>
      <c r="H10" s="195">
        <f>D10/F10</f>
        <v>0.26184086711044507</v>
      </c>
      <c r="I10" s="195">
        <f>E10/F10</f>
        <v>0.72587390652772454</v>
      </c>
      <c r="J10" s="67"/>
    </row>
    <row r="11" spans="1:10" ht="26.1" customHeight="1">
      <c r="B11" s="32" t="s">
        <v>215</v>
      </c>
      <c r="J11" s="67"/>
    </row>
    <row r="12" spans="1:10" ht="24.95" customHeight="1">
      <c r="B12" s="215" t="s">
        <v>216</v>
      </c>
      <c r="C12" s="215"/>
      <c r="D12" s="215"/>
      <c r="E12" s="215"/>
      <c r="F12" s="215"/>
      <c r="G12" s="215"/>
    </row>
    <row r="13" spans="1:10" ht="15">
      <c r="B13" s="214"/>
      <c r="C13" s="214"/>
      <c r="D13" s="214"/>
      <c r="E13" s="214"/>
      <c r="F13" s="214"/>
      <c r="G13" s="214"/>
      <c r="H13" s="214"/>
      <c r="I13" s="214"/>
    </row>
    <row r="14" spans="1:10" ht="15">
      <c r="C14" s="84"/>
      <c r="D14" s="84"/>
      <c r="E14" s="84"/>
      <c r="F14" s="84"/>
      <c r="G14" s="84"/>
      <c r="H14" s="84"/>
      <c r="I14" s="84"/>
    </row>
    <row r="15" spans="1:10" ht="15">
      <c r="C15" s="84"/>
      <c r="D15" s="84"/>
      <c r="E15" s="84"/>
      <c r="F15" s="84"/>
      <c r="G15" s="84"/>
      <c r="H15" s="84"/>
      <c r="I15" s="84"/>
    </row>
    <row r="16" spans="1:10" ht="15">
      <c r="C16" s="84"/>
      <c r="D16" s="84"/>
      <c r="E16" s="84"/>
      <c r="F16" s="84"/>
      <c r="G16" s="84"/>
      <c r="H16" s="84"/>
      <c r="I16" s="84"/>
    </row>
    <row r="17" spans="3:9" ht="15">
      <c r="C17" s="84"/>
      <c r="D17" s="84"/>
      <c r="E17" s="84"/>
      <c r="F17" s="84"/>
      <c r="G17" s="84"/>
      <c r="H17" s="84"/>
      <c r="I17" s="84"/>
    </row>
    <row r="18" spans="3:9" ht="15">
      <c r="C18" s="84"/>
      <c r="D18" s="84"/>
      <c r="E18" s="84"/>
      <c r="F18" s="84"/>
      <c r="G18" s="84"/>
      <c r="H18" s="84"/>
      <c r="I18" s="84"/>
    </row>
    <row r="19" spans="3:9" ht="15">
      <c r="C19" s="84"/>
      <c r="D19" s="84"/>
      <c r="E19" s="84"/>
      <c r="F19" s="84"/>
      <c r="G19" s="84"/>
      <c r="H19" s="84"/>
      <c r="I19" s="84"/>
    </row>
    <row r="20" spans="3:9" ht="15">
      <c r="C20" s="84"/>
      <c r="D20" s="84"/>
      <c r="E20" s="84"/>
      <c r="F20" s="84"/>
      <c r="G20" s="84"/>
      <c r="H20" s="84"/>
      <c r="I20" s="84"/>
    </row>
    <row r="21" spans="3:9" ht="15">
      <c r="C21" s="84"/>
      <c r="D21" s="84"/>
      <c r="E21" s="84"/>
      <c r="F21" s="84"/>
      <c r="G21" s="84"/>
      <c r="H21" s="84"/>
      <c r="I21" s="84"/>
    </row>
  </sheetData>
  <mergeCells count="2">
    <mergeCell ref="B13:I13"/>
    <mergeCell ref="B12:G12"/>
  </mergeCells>
  <hyperlinks>
    <hyperlink ref="A1" location="Index!A1" display="Index" xr:uid="{AD75927E-59F9-443C-A2C7-C33A191D394A}"/>
  </hyperlinks>
  <pageMargins left="0.7" right="0.7" top="0.75" bottom="0.75" header="0.3" footer="0.3"/>
  <pageSetup paperSize="9" orientation="landscape" r:id="rId1"/>
  <headerFooter>
    <oddFooter>&amp;L&amp;1#&amp;"Calibri"&amp;11&amp;K000000OFFICIAL: Sensitive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FD15B-EEC0-4554-A88D-217ADEB0F5DA}">
  <dimension ref="A1:P14"/>
  <sheetViews>
    <sheetView showGridLines="0" view="pageBreakPreview" zoomScale="70" zoomScaleNormal="100" zoomScaleSheetLayoutView="70" workbookViewId="0">
      <selection activeCell="B1" sqref="B1:O1"/>
    </sheetView>
  </sheetViews>
  <sheetFormatPr defaultRowHeight="14.45"/>
  <cols>
    <col min="2" max="2" width="6.5703125" customWidth="1"/>
    <col min="3" max="4" width="8.7109375" customWidth="1"/>
    <col min="5" max="5" width="10.5703125" customWidth="1"/>
    <col min="6" max="6" width="11.7109375" customWidth="1"/>
    <col min="7" max="7" width="11.28515625" customWidth="1"/>
    <col min="8" max="8" width="3.85546875" customWidth="1"/>
    <col min="9" max="9" width="8.7109375" customWidth="1"/>
    <col min="10" max="10" width="9.85546875" customWidth="1"/>
    <col min="11" max="11" width="12.5703125" customWidth="1"/>
    <col min="12" max="12" width="3.85546875" customWidth="1"/>
    <col min="13" max="14" width="8.7109375" customWidth="1"/>
    <col min="15" max="15" width="11.140625" customWidth="1"/>
  </cols>
  <sheetData>
    <row r="1" spans="1:16" ht="15">
      <c r="A1" s="6" t="s">
        <v>42</v>
      </c>
    </row>
    <row r="2" spans="1:16" ht="29.45" customHeight="1">
      <c r="B2" s="102" t="s">
        <v>217</v>
      </c>
    </row>
    <row r="3" spans="1:16" ht="45.6" customHeight="1">
      <c r="B3" s="157"/>
      <c r="C3" s="216" t="s">
        <v>218</v>
      </c>
      <c r="D3" s="216"/>
      <c r="E3" s="216"/>
      <c r="F3" s="157"/>
      <c r="G3" s="157"/>
      <c r="H3" s="157"/>
      <c r="I3" s="216" t="s">
        <v>219</v>
      </c>
      <c r="J3" s="216"/>
      <c r="K3" s="216"/>
      <c r="L3" s="157"/>
      <c r="M3" s="217" t="s">
        <v>220</v>
      </c>
      <c r="N3" s="217"/>
      <c r="O3" s="217"/>
    </row>
    <row r="4" spans="1:16" ht="33">
      <c r="B4" s="10"/>
      <c r="C4" s="168" t="s">
        <v>48</v>
      </c>
      <c r="D4" s="168" t="s">
        <v>49</v>
      </c>
      <c r="E4" s="168" t="s">
        <v>221</v>
      </c>
      <c r="F4" s="169" t="s">
        <v>222</v>
      </c>
      <c r="G4" s="169" t="s">
        <v>223</v>
      </c>
      <c r="H4" s="170"/>
      <c r="I4" s="168" t="s">
        <v>48</v>
      </c>
      <c r="J4" s="168" t="s">
        <v>49</v>
      </c>
      <c r="K4" s="168" t="s">
        <v>221</v>
      </c>
      <c r="L4" s="170"/>
      <c r="M4" s="168" t="s">
        <v>48</v>
      </c>
      <c r="N4" s="168" t="s">
        <v>49</v>
      </c>
      <c r="O4" s="168" t="s">
        <v>221</v>
      </c>
    </row>
    <row r="5" spans="1:16" ht="15">
      <c r="B5" s="56">
        <v>2017</v>
      </c>
      <c r="C5" s="33">
        <v>42</v>
      </c>
      <c r="D5" s="33">
        <v>3272</v>
      </c>
      <c r="E5" s="33">
        <v>3033</v>
      </c>
      <c r="F5" s="42">
        <v>6347</v>
      </c>
      <c r="G5" s="42">
        <v>43488</v>
      </c>
      <c r="H5" s="167"/>
      <c r="I5" s="34">
        <v>6.6172995115802739E-3</v>
      </c>
      <c r="J5" s="34">
        <v>0.5155191429021585</v>
      </c>
      <c r="K5" s="34">
        <v>0.4778635575862612</v>
      </c>
      <c r="L5" s="56"/>
      <c r="M5" s="34">
        <v>8.7866108786610872E-2</v>
      </c>
      <c r="N5" s="34">
        <v>0.15410700828937454</v>
      </c>
      <c r="O5" s="34">
        <v>0.13926898705115254</v>
      </c>
    </row>
    <row r="6" spans="1:16" ht="15">
      <c r="B6" s="56">
        <v>2018</v>
      </c>
      <c r="C6" s="33">
        <v>59</v>
      </c>
      <c r="D6" s="33">
        <v>2622</v>
      </c>
      <c r="E6" s="33">
        <v>4379</v>
      </c>
      <c r="F6" s="42">
        <v>7060</v>
      </c>
      <c r="G6" s="42">
        <v>47458</v>
      </c>
      <c r="H6" s="56"/>
      <c r="I6" s="34">
        <v>8.3569405099150149E-3</v>
      </c>
      <c r="J6" s="34">
        <v>0.37138810198300282</v>
      </c>
      <c r="K6" s="34">
        <v>0.62025495750708215</v>
      </c>
      <c r="L6" s="167"/>
      <c r="M6" s="34">
        <v>0.10669077757685352</v>
      </c>
      <c r="N6" s="34">
        <v>0.19119148315589909</v>
      </c>
      <c r="O6" s="34">
        <v>0.13193335542767617</v>
      </c>
    </row>
    <row r="7" spans="1:16" ht="15">
      <c r="B7" s="167">
        <v>2019</v>
      </c>
      <c r="C7" s="33">
        <v>56</v>
      </c>
      <c r="D7" s="33">
        <v>3661</v>
      </c>
      <c r="E7" s="33">
        <v>4963</v>
      </c>
      <c r="F7" s="33">
        <v>8680</v>
      </c>
      <c r="G7" s="42">
        <v>50474</v>
      </c>
      <c r="H7" s="167"/>
      <c r="I7" s="34">
        <v>6.4516129032258064E-3</v>
      </c>
      <c r="J7" s="34">
        <v>0.42177419354838708</v>
      </c>
      <c r="K7" s="34">
        <v>0.5717741935483871</v>
      </c>
      <c r="L7" s="56"/>
      <c r="M7" s="34">
        <v>9.1999999999999998E-2</v>
      </c>
      <c r="N7" s="34">
        <v>0.151</v>
      </c>
      <c r="O7" s="34">
        <v>0.19400000000000001</v>
      </c>
    </row>
    <row r="8" spans="1:16" ht="15">
      <c r="B8" s="56">
        <v>2020</v>
      </c>
      <c r="C8" s="33">
        <v>62</v>
      </c>
      <c r="D8" s="33">
        <v>2577</v>
      </c>
      <c r="E8" s="33">
        <v>6480</v>
      </c>
      <c r="F8" s="33">
        <v>9119</v>
      </c>
      <c r="G8" s="42">
        <v>50032</v>
      </c>
      <c r="H8" s="167"/>
      <c r="I8" s="34">
        <v>6.7989911174470884E-3</v>
      </c>
      <c r="J8" s="34">
        <v>0.28259677596227656</v>
      </c>
      <c r="K8" s="34">
        <v>0.7106042329202763</v>
      </c>
      <c r="L8" s="167"/>
      <c r="M8" s="34">
        <v>0.1</v>
      </c>
      <c r="N8" s="34">
        <v>0.21</v>
      </c>
      <c r="O8" s="34">
        <v>0.17399999999999999</v>
      </c>
    </row>
    <row r="9" spans="1:16" ht="15">
      <c r="B9" s="56">
        <v>2021</v>
      </c>
      <c r="C9" s="190">
        <v>87</v>
      </c>
      <c r="D9" s="190">
        <v>2682</v>
      </c>
      <c r="E9" s="190">
        <v>8441</v>
      </c>
      <c r="F9" s="190">
        <v>11210</v>
      </c>
      <c r="G9" s="191">
        <v>58452</v>
      </c>
      <c r="H9" s="196"/>
      <c r="I9" s="192">
        <v>8.5249801744647098E-3</v>
      </c>
      <c r="J9" s="192">
        <v>0.24365582870737509</v>
      </c>
      <c r="K9" s="192">
        <v>0.7478191911181602</v>
      </c>
      <c r="L9" s="196"/>
      <c r="M9" s="192">
        <v>0.12756598240469208</v>
      </c>
      <c r="N9" s="192">
        <v>0.24854045037531275</v>
      </c>
      <c r="O9" s="192">
        <v>0.17967602545818345</v>
      </c>
    </row>
    <row r="10" spans="1:16" ht="15">
      <c r="B10" s="56">
        <v>2022</v>
      </c>
      <c r="C10" s="190">
        <v>120</v>
      </c>
      <c r="D10" s="190">
        <v>5295</v>
      </c>
      <c r="E10" s="190">
        <v>9356</v>
      </c>
      <c r="F10" s="190">
        <v>14771</v>
      </c>
      <c r="G10" s="191">
        <v>56339</v>
      </c>
      <c r="H10" s="196"/>
      <c r="I10" s="192">
        <v>8.1240268092884708E-3</v>
      </c>
      <c r="J10" s="192">
        <v>0.35847268295985379</v>
      </c>
      <c r="K10" s="192">
        <v>0.63340329023085773</v>
      </c>
      <c r="L10" s="196"/>
      <c r="M10" s="192">
        <v>0.1744186046511628</v>
      </c>
      <c r="N10" s="192">
        <v>0.30511697591333409</v>
      </c>
      <c r="O10" s="192">
        <v>0.24430112019218214</v>
      </c>
    </row>
    <row r="11" spans="1:16" ht="15">
      <c r="B11" s="44">
        <v>2023</v>
      </c>
      <c r="C11" s="193">
        <v>129</v>
      </c>
      <c r="D11" s="193">
        <v>3174</v>
      </c>
      <c r="E11" s="193">
        <v>9491</v>
      </c>
      <c r="F11" s="193">
        <v>12794</v>
      </c>
      <c r="G11" s="194">
        <v>57386</v>
      </c>
      <c r="H11" s="197"/>
      <c r="I11" s="195">
        <v>0.01</v>
      </c>
      <c r="J11" s="195">
        <v>0.248</v>
      </c>
      <c r="K11" s="195">
        <v>0.74199999999999999</v>
      </c>
      <c r="L11" s="197"/>
      <c r="M11" s="195">
        <v>0.183</v>
      </c>
      <c r="N11" s="195">
        <v>0.21070211770993386</v>
      </c>
      <c r="O11" s="195">
        <v>0.2278</v>
      </c>
      <c r="P11" s="67"/>
    </row>
    <row r="12" spans="1:16" ht="17.25" customHeight="1">
      <c r="B12" s="32" t="s">
        <v>215</v>
      </c>
      <c r="P12" s="67"/>
    </row>
    <row r="13" spans="1:16" ht="15">
      <c r="B13" s="43" t="s">
        <v>224</v>
      </c>
    </row>
    <row r="14" spans="1:16" ht="15">
      <c r="B14" s="43" t="s">
        <v>216</v>
      </c>
    </row>
  </sheetData>
  <mergeCells count="3">
    <mergeCell ref="C3:E3"/>
    <mergeCell ref="I3:K3"/>
    <mergeCell ref="M3:O3"/>
  </mergeCells>
  <hyperlinks>
    <hyperlink ref="A1" location="Index!A1" display="Index" xr:uid="{D40D386D-7180-472D-9E31-A040134ABFBF}"/>
  </hyperlinks>
  <pageMargins left="0.7" right="0.7" top="0.75" bottom="0.75" header="0.3" footer="0.3"/>
  <pageSetup paperSize="9" scale="91" orientation="landscape" r:id="rId1"/>
  <headerFooter>
    <oddFooter>&amp;L&amp;1#&amp;"Calibri"&amp;11&amp;K000000OFFICIAL: Sensitive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6984-BE8A-4E36-B4CA-51FDD9BCC835}">
  <dimension ref="A1:Q93"/>
  <sheetViews>
    <sheetView showGridLines="0" view="pageBreakPreview" zoomScale="50" zoomScaleNormal="70" zoomScaleSheetLayoutView="50" workbookViewId="0">
      <selection activeCell="E2" sqref="E2"/>
    </sheetView>
  </sheetViews>
  <sheetFormatPr defaultRowHeight="14.45"/>
  <cols>
    <col min="1" max="1" width="6" bestFit="1" customWidth="1"/>
    <col min="2" max="2" width="46.42578125" customWidth="1"/>
    <col min="3" max="3" width="8.85546875" bestFit="1" customWidth="1"/>
    <col min="4" max="4" width="12.5703125" bestFit="1" customWidth="1"/>
    <col min="5" max="5" width="11.5703125" bestFit="1" customWidth="1"/>
    <col min="6" max="6" width="6.85546875" bestFit="1" customWidth="1"/>
    <col min="7" max="7" width="3.5703125" customWidth="1"/>
    <col min="8" max="8" width="8.85546875" bestFit="1" customWidth="1"/>
    <col min="9" max="9" width="12.5703125" bestFit="1" customWidth="1"/>
    <col min="10" max="10" width="12.7109375" customWidth="1"/>
    <col min="11" max="11" width="10" customWidth="1"/>
    <col min="12" max="12" width="3.85546875" customWidth="1"/>
    <col min="13" max="13" width="8.85546875" bestFit="1" customWidth="1"/>
    <col min="14" max="14" width="12.5703125" bestFit="1" customWidth="1"/>
    <col min="15" max="15" width="11.5703125" bestFit="1" customWidth="1"/>
    <col min="16" max="16" width="9" customWidth="1"/>
    <col min="17" max="17" width="38.5703125" bestFit="1" customWidth="1"/>
  </cols>
  <sheetData>
    <row r="1" spans="1:17">
      <c r="A1" s="6" t="s">
        <v>42</v>
      </c>
    </row>
    <row r="2" spans="1:17">
      <c r="B2" s="81" t="s">
        <v>225</v>
      </c>
      <c r="C2" s="198"/>
      <c r="D2" s="198"/>
      <c r="E2" s="198"/>
      <c r="F2" s="198"/>
      <c r="G2" s="199"/>
      <c r="H2" s="198"/>
      <c r="I2" s="198"/>
      <c r="J2" s="198"/>
      <c r="K2" s="198"/>
      <c r="L2" s="12"/>
      <c r="M2" s="12"/>
      <c r="N2" s="12"/>
      <c r="O2" s="12"/>
      <c r="P2" s="12"/>
    </row>
    <row r="3" spans="1:17">
      <c r="B3" s="219"/>
      <c r="C3" s="218">
        <v>2017</v>
      </c>
      <c r="D3" s="218"/>
      <c r="E3" s="218"/>
      <c r="F3" s="218"/>
      <c r="G3" s="113"/>
      <c r="H3" s="218">
        <v>2018</v>
      </c>
      <c r="I3" s="218"/>
      <c r="J3" s="218"/>
      <c r="K3" s="218"/>
      <c r="L3" s="113"/>
      <c r="M3" s="218">
        <v>2019</v>
      </c>
      <c r="N3" s="218"/>
      <c r="O3" s="218"/>
      <c r="P3" s="218"/>
    </row>
    <row r="4" spans="1:17">
      <c r="B4" s="220"/>
      <c r="C4" s="114" t="s">
        <v>48</v>
      </c>
      <c r="D4" s="114" t="s">
        <v>49</v>
      </c>
      <c r="E4" s="114" t="s">
        <v>226</v>
      </c>
      <c r="F4" s="114" t="s">
        <v>227</v>
      </c>
      <c r="G4" s="114"/>
      <c r="H4" s="114" t="s">
        <v>48</v>
      </c>
      <c r="I4" s="114" t="s">
        <v>49</v>
      </c>
      <c r="J4" s="114" t="s">
        <v>228</v>
      </c>
      <c r="K4" s="114" t="s">
        <v>227</v>
      </c>
      <c r="L4" s="113"/>
      <c r="M4" s="114" t="s">
        <v>48</v>
      </c>
      <c r="N4" s="114" t="s">
        <v>49</v>
      </c>
      <c r="O4" s="114" t="s">
        <v>228</v>
      </c>
      <c r="P4" s="114" t="s">
        <v>227</v>
      </c>
    </row>
    <row r="5" spans="1:17">
      <c r="B5" s="115" t="s">
        <v>229</v>
      </c>
      <c r="C5" s="116">
        <v>2</v>
      </c>
      <c r="D5" s="95">
        <v>166</v>
      </c>
      <c r="E5" s="116">
        <v>3</v>
      </c>
      <c r="F5" s="95">
        <v>209</v>
      </c>
      <c r="G5" s="116"/>
      <c r="H5" s="116">
        <v>3</v>
      </c>
      <c r="I5" s="95">
        <v>160</v>
      </c>
      <c r="J5" s="116">
        <v>180</v>
      </c>
      <c r="K5" s="95">
        <v>0</v>
      </c>
      <c r="L5" s="116"/>
      <c r="M5" s="116">
        <v>4</v>
      </c>
      <c r="N5" s="95">
        <v>208</v>
      </c>
      <c r="O5" s="117">
        <v>151</v>
      </c>
      <c r="P5" s="95">
        <v>0</v>
      </c>
    </row>
    <row r="6" spans="1:17" ht="24.95">
      <c r="B6" s="172" t="s">
        <v>230</v>
      </c>
      <c r="C6" s="116">
        <v>25</v>
      </c>
      <c r="D6" s="95">
        <v>451</v>
      </c>
      <c r="E6" s="116">
        <v>10</v>
      </c>
      <c r="F6" s="95">
        <v>240</v>
      </c>
      <c r="G6" s="116"/>
      <c r="H6" s="116">
        <v>34</v>
      </c>
      <c r="I6" s="95">
        <v>405</v>
      </c>
      <c r="J6" s="116">
        <v>294</v>
      </c>
      <c r="K6" s="95">
        <v>0</v>
      </c>
      <c r="L6" s="116"/>
      <c r="M6" s="116">
        <v>40</v>
      </c>
      <c r="N6" s="95">
        <v>591</v>
      </c>
      <c r="O6" s="117">
        <v>126</v>
      </c>
      <c r="P6" s="95">
        <v>0</v>
      </c>
      <c r="Q6" s="100"/>
    </row>
    <row r="7" spans="1:17">
      <c r="B7" s="115" t="s">
        <v>231</v>
      </c>
      <c r="C7" s="131" t="s">
        <v>232</v>
      </c>
      <c r="D7" s="130" t="s">
        <v>232</v>
      </c>
      <c r="E7" s="131" t="s">
        <v>232</v>
      </c>
      <c r="F7" s="130" t="s">
        <v>232</v>
      </c>
      <c r="G7" s="116"/>
      <c r="H7" s="131" t="s">
        <v>232</v>
      </c>
      <c r="I7" s="130" t="s">
        <v>232</v>
      </c>
      <c r="J7" s="131" t="s">
        <v>232</v>
      </c>
      <c r="K7" s="130" t="s">
        <v>232</v>
      </c>
      <c r="L7" s="116"/>
      <c r="M7" s="131" t="s">
        <v>232</v>
      </c>
      <c r="N7" s="130" t="s">
        <v>232</v>
      </c>
      <c r="O7" s="131" t="s">
        <v>232</v>
      </c>
      <c r="P7" s="130" t="s">
        <v>232</v>
      </c>
      <c r="Q7" s="100"/>
    </row>
    <row r="8" spans="1:17">
      <c r="B8" s="115" t="s">
        <v>233</v>
      </c>
      <c r="C8" s="116">
        <v>20</v>
      </c>
      <c r="D8" s="95">
        <v>1401</v>
      </c>
      <c r="E8" s="116">
        <v>65</v>
      </c>
      <c r="F8" s="95">
        <v>3228</v>
      </c>
      <c r="G8" s="116"/>
      <c r="H8" s="116">
        <v>17</v>
      </c>
      <c r="I8" s="95">
        <v>1500</v>
      </c>
      <c r="J8" s="95">
        <v>3139</v>
      </c>
      <c r="K8" s="95">
        <v>0</v>
      </c>
      <c r="L8" s="116"/>
      <c r="M8" s="116">
        <v>14</v>
      </c>
      <c r="N8" s="95">
        <v>1494</v>
      </c>
      <c r="O8" s="117">
        <v>2877</v>
      </c>
      <c r="P8" s="95">
        <v>0</v>
      </c>
    </row>
    <row r="9" spans="1:17">
      <c r="B9" s="115" t="s">
        <v>234</v>
      </c>
      <c r="C9" s="116">
        <v>12</v>
      </c>
      <c r="D9" s="95">
        <v>428</v>
      </c>
      <c r="E9" s="116">
        <v>12</v>
      </c>
      <c r="F9" s="95">
        <v>229</v>
      </c>
      <c r="G9" s="116"/>
      <c r="H9" s="116">
        <v>10</v>
      </c>
      <c r="I9" s="95">
        <v>442</v>
      </c>
      <c r="J9" s="116">
        <v>204</v>
      </c>
      <c r="K9" s="95">
        <v>0</v>
      </c>
      <c r="L9" s="116"/>
      <c r="M9" s="116">
        <v>15</v>
      </c>
      <c r="N9" s="95">
        <v>548</v>
      </c>
      <c r="O9" s="117">
        <v>82</v>
      </c>
      <c r="P9" s="95">
        <v>0</v>
      </c>
    </row>
    <row r="10" spans="1:17">
      <c r="B10" s="115" t="s">
        <v>235</v>
      </c>
      <c r="C10" s="116">
        <v>4</v>
      </c>
      <c r="D10" s="95">
        <v>216</v>
      </c>
      <c r="E10" s="116">
        <v>5</v>
      </c>
      <c r="F10" s="95">
        <v>109</v>
      </c>
      <c r="G10" s="116"/>
      <c r="H10" s="116">
        <v>5</v>
      </c>
      <c r="I10" s="95">
        <v>194</v>
      </c>
      <c r="J10" s="116">
        <v>147</v>
      </c>
      <c r="K10" s="95">
        <v>0</v>
      </c>
      <c r="L10" s="116"/>
      <c r="M10" s="116">
        <v>8</v>
      </c>
      <c r="N10" s="95">
        <v>254</v>
      </c>
      <c r="O10" s="117">
        <v>72</v>
      </c>
      <c r="P10" s="95">
        <v>0</v>
      </c>
    </row>
    <row r="11" spans="1:17">
      <c r="B11" s="115" t="s">
        <v>236</v>
      </c>
      <c r="C11" s="116">
        <v>13</v>
      </c>
      <c r="D11" s="95">
        <v>87</v>
      </c>
      <c r="E11" s="116">
        <v>1</v>
      </c>
      <c r="F11" s="95">
        <v>118</v>
      </c>
      <c r="G11" s="116"/>
      <c r="H11" s="116">
        <v>9</v>
      </c>
      <c r="I11" s="95">
        <v>101</v>
      </c>
      <c r="J11" s="116">
        <v>115</v>
      </c>
      <c r="K11" s="95">
        <v>0</v>
      </c>
      <c r="L11" s="116"/>
      <c r="M11" s="116">
        <v>9</v>
      </c>
      <c r="N11" s="95">
        <v>96</v>
      </c>
      <c r="O11" s="117">
        <v>69</v>
      </c>
      <c r="P11" s="95">
        <v>0</v>
      </c>
    </row>
    <row r="12" spans="1:17">
      <c r="B12" s="115" t="s">
        <v>237</v>
      </c>
      <c r="C12" s="116">
        <v>0</v>
      </c>
      <c r="D12" s="95">
        <v>58</v>
      </c>
      <c r="E12" s="116">
        <v>6</v>
      </c>
      <c r="F12" s="95">
        <v>31</v>
      </c>
      <c r="G12" s="116"/>
      <c r="H12" s="116">
        <v>0</v>
      </c>
      <c r="I12" s="95">
        <v>75</v>
      </c>
      <c r="J12" s="116">
        <v>37</v>
      </c>
      <c r="K12" s="95">
        <v>0</v>
      </c>
      <c r="L12" s="116"/>
      <c r="M12" s="116">
        <v>0</v>
      </c>
      <c r="N12" s="95">
        <v>81</v>
      </c>
      <c r="O12" s="117">
        <v>15</v>
      </c>
      <c r="P12" s="95">
        <v>0</v>
      </c>
    </row>
    <row r="13" spans="1:17">
      <c r="B13" s="115" t="s">
        <v>238</v>
      </c>
      <c r="C13" s="116">
        <v>0</v>
      </c>
      <c r="D13" s="95">
        <v>32</v>
      </c>
      <c r="E13" s="116">
        <v>1</v>
      </c>
      <c r="F13" s="95">
        <v>62</v>
      </c>
      <c r="G13" s="116"/>
      <c r="H13" s="116">
        <v>0</v>
      </c>
      <c r="I13" s="95">
        <v>30</v>
      </c>
      <c r="J13" s="116">
        <v>56</v>
      </c>
      <c r="K13" s="95">
        <v>0</v>
      </c>
      <c r="L13" s="116"/>
      <c r="M13" s="116">
        <v>0</v>
      </c>
      <c r="N13" s="95">
        <v>34</v>
      </c>
      <c r="O13" s="117">
        <v>52</v>
      </c>
      <c r="P13" s="95">
        <v>0</v>
      </c>
    </row>
    <row r="14" spans="1:17">
      <c r="B14" s="118" t="s">
        <v>239</v>
      </c>
      <c r="C14" s="119">
        <v>76</v>
      </c>
      <c r="D14" s="96">
        <v>2839</v>
      </c>
      <c r="E14" s="119">
        <v>103</v>
      </c>
      <c r="F14" s="96">
        <v>4226</v>
      </c>
      <c r="G14" s="121"/>
      <c r="H14" s="120">
        <v>78</v>
      </c>
      <c r="I14" s="120">
        <v>2907</v>
      </c>
      <c r="J14" s="120">
        <v>4172</v>
      </c>
      <c r="K14" s="120">
        <v>0</v>
      </c>
      <c r="L14" s="121"/>
      <c r="M14" s="120">
        <v>90</v>
      </c>
      <c r="N14" s="120">
        <v>3306</v>
      </c>
      <c r="O14" s="120">
        <v>3444</v>
      </c>
      <c r="P14" s="120">
        <v>0</v>
      </c>
    </row>
    <row r="15" spans="1:17">
      <c r="B15" s="12"/>
      <c r="C15" s="121"/>
      <c r="D15" s="121"/>
      <c r="E15" s="121"/>
      <c r="F15" s="121"/>
      <c r="G15" s="121"/>
      <c r="H15" s="121"/>
      <c r="I15" s="121"/>
      <c r="J15" s="121"/>
      <c r="K15" s="121"/>
      <c r="L15" s="12"/>
      <c r="M15" s="12"/>
      <c r="N15" s="12"/>
      <c r="O15" s="12"/>
      <c r="P15" s="12"/>
    </row>
    <row r="16" spans="1:17">
      <c r="B16" s="219"/>
      <c r="C16" s="218">
        <v>2020</v>
      </c>
      <c r="D16" s="218"/>
      <c r="E16" s="218"/>
      <c r="F16" s="218"/>
      <c r="G16" s="15"/>
      <c r="H16" s="218">
        <v>2021</v>
      </c>
      <c r="I16" s="218"/>
      <c r="J16" s="218"/>
      <c r="K16" s="218"/>
      <c r="L16" s="15"/>
      <c r="M16" s="218">
        <v>2022</v>
      </c>
      <c r="N16" s="218"/>
      <c r="O16" s="218"/>
      <c r="P16" s="218"/>
    </row>
    <row r="17" spans="2:16">
      <c r="B17" s="220"/>
      <c r="C17" s="114" t="s">
        <v>48</v>
      </c>
      <c r="D17" s="114" t="s">
        <v>49</v>
      </c>
      <c r="E17" s="114" t="s">
        <v>228</v>
      </c>
      <c r="F17" s="114" t="s">
        <v>227</v>
      </c>
      <c r="G17" s="15"/>
      <c r="H17" s="114" t="s">
        <v>48</v>
      </c>
      <c r="I17" s="114" t="s">
        <v>49</v>
      </c>
      <c r="J17" s="114" t="s">
        <v>228</v>
      </c>
      <c r="K17" s="114" t="s">
        <v>227</v>
      </c>
      <c r="L17" s="15"/>
      <c r="M17" s="114" t="s">
        <v>48</v>
      </c>
      <c r="N17" s="114" t="s">
        <v>49</v>
      </c>
      <c r="O17" s="114" t="s">
        <v>228</v>
      </c>
      <c r="P17" s="114" t="s">
        <v>227</v>
      </c>
    </row>
    <row r="18" spans="2:16">
      <c r="B18" s="172" t="s">
        <v>240</v>
      </c>
      <c r="C18" s="116">
        <v>8</v>
      </c>
      <c r="D18" s="95">
        <v>313</v>
      </c>
      <c r="E18" s="117">
        <v>73</v>
      </c>
      <c r="F18" s="130">
        <v>0</v>
      </c>
      <c r="G18" s="15"/>
      <c r="H18" s="116">
        <v>11</v>
      </c>
      <c r="I18" s="116">
        <v>313</v>
      </c>
      <c r="J18" s="116">
        <v>40</v>
      </c>
      <c r="K18" s="130" t="s">
        <v>232</v>
      </c>
      <c r="L18" s="15"/>
      <c r="M18" s="15">
        <v>3</v>
      </c>
      <c r="N18" s="15">
        <v>92</v>
      </c>
      <c r="O18" s="15">
        <v>8</v>
      </c>
      <c r="P18" s="15">
        <v>12</v>
      </c>
    </row>
    <row r="19" spans="2:16" ht="24.95">
      <c r="B19" s="172" t="s">
        <v>230</v>
      </c>
      <c r="C19" s="116">
        <v>38</v>
      </c>
      <c r="D19" s="95">
        <v>566</v>
      </c>
      <c r="E19" s="117">
        <v>47</v>
      </c>
      <c r="F19" s="130">
        <v>0</v>
      </c>
      <c r="G19" s="15"/>
      <c r="H19" s="116">
        <v>50</v>
      </c>
      <c r="I19" s="116">
        <v>566</v>
      </c>
      <c r="J19" s="116">
        <v>55</v>
      </c>
      <c r="K19" s="130" t="s">
        <v>232</v>
      </c>
      <c r="L19" s="15"/>
      <c r="M19" s="15">
        <v>58</v>
      </c>
      <c r="N19" s="15">
        <v>561</v>
      </c>
      <c r="O19" s="15">
        <v>17</v>
      </c>
      <c r="P19" s="15">
        <v>8</v>
      </c>
    </row>
    <row r="20" spans="2:16">
      <c r="B20" s="115" t="s">
        <v>231</v>
      </c>
      <c r="C20" s="131" t="s">
        <v>232</v>
      </c>
      <c r="D20" s="130" t="s">
        <v>232</v>
      </c>
      <c r="E20" s="131" t="s">
        <v>232</v>
      </c>
      <c r="F20" s="130" t="s">
        <v>232</v>
      </c>
      <c r="G20" s="15"/>
      <c r="H20" s="116">
        <v>7</v>
      </c>
      <c r="I20" s="116">
        <v>107</v>
      </c>
      <c r="J20" s="116">
        <v>85</v>
      </c>
      <c r="K20" s="130" t="s">
        <v>232</v>
      </c>
      <c r="L20" s="15"/>
      <c r="M20" s="15">
        <v>6</v>
      </c>
      <c r="N20" s="15">
        <v>112</v>
      </c>
      <c r="O20" s="15">
        <v>61</v>
      </c>
      <c r="P20" s="15">
        <v>29</v>
      </c>
    </row>
    <row r="21" spans="2:16">
      <c r="B21" s="115" t="s">
        <v>241</v>
      </c>
      <c r="C21" s="131" t="s">
        <v>232</v>
      </c>
      <c r="D21" s="130" t="s">
        <v>232</v>
      </c>
      <c r="E21" s="131" t="s">
        <v>232</v>
      </c>
      <c r="F21" s="130" t="s">
        <v>232</v>
      </c>
      <c r="G21" s="15"/>
      <c r="H21" s="116" t="s">
        <v>232</v>
      </c>
      <c r="I21" s="116" t="s">
        <v>232</v>
      </c>
      <c r="J21" s="116" t="s">
        <v>232</v>
      </c>
      <c r="K21" s="130" t="s">
        <v>232</v>
      </c>
      <c r="L21" s="15"/>
      <c r="M21" s="15">
        <v>3</v>
      </c>
      <c r="N21" s="15">
        <v>98</v>
      </c>
      <c r="O21" s="15">
        <v>6</v>
      </c>
      <c r="P21" s="15">
        <v>8</v>
      </c>
    </row>
    <row r="22" spans="2:16">
      <c r="B22" s="115" t="s">
        <v>233</v>
      </c>
      <c r="C22" s="116">
        <v>14</v>
      </c>
      <c r="D22" s="95">
        <v>1538</v>
      </c>
      <c r="E22" s="117">
        <v>2867</v>
      </c>
      <c r="F22" s="130">
        <v>0</v>
      </c>
      <c r="G22" s="15"/>
      <c r="H22" s="116">
        <v>13</v>
      </c>
      <c r="I22" s="116">
        <v>1565</v>
      </c>
      <c r="J22" s="116">
        <v>2867</v>
      </c>
      <c r="K22" s="130" t="s">
        <v>232</v>
      </c>
      <c r="L22" s="15"/>
      <c r="M22" s="15">
        <v>11</v>
      </c>
      <c r="N22" s="15">
        <v>1512</v>
      </c>
      <c r="O22" s="15">
        <v>704</v>
      </c>
      <c r="P22" s="15">
        <v>2095</v>
      </c>
    </row>
    <row r="23" spans="2:16">
      <c r="B23" s="115" t="s">
        <v>234</v>
      </c>
      <c r="C23" s="116">
        <v>19</v>
      </c>
      <c r="D23" s="95">
        <v>549</v>
      </c>
      <c r="E23" s="117">
        <v>53</v>
      </c>
      <c r="F23" s="130">
        <v>0</v>
      </c>
      <c r="G23" s="15"/>
      <c r="H23" s="116">
        <v>25</v>
      </c>
      <c r="I23" s="116">
        <v>643</v>
      </c>
      <c r="J23" s="116">
        <v>23</v>
      </c>
      <c r="K23" s="130" t="s">
        <v>232</v>
      </c>
      <c r="L23" s="15"/>
      <c r="M23" s="15">
        <v>35</v>
      </c>
      <c r="N23" s="15">
        <v>714</v>
      </c>
      <c r="O23" s="15">
        <v>50</v>
      </c>
      <c r="P23" s="15">
        <v>19</v>
      </c>
    </row>
    <row r="24" spans="2:16">
      <c r="B24" s="115" t="s">
        <v>235</v>
      </c>
      <c r="C24" s="116">
        <v>6</v>
      </c>
      <c r="D24" s="95">
        <v>226</v>
      </c>
      <c r="E24" s="117">
        <v>44</v>
      </c>
      <c r="F24" s="130">
        <v>0</v>
      </c>
      <c r="G24" s="15"/>
      <c r="H24" s="116">
        <v>3</v>
      </c>
      <c r="I24" s="116">
        <v>227</v>
      </c>
      <c r="J24" s="116">
        <v>48</v>
      </c>
      <c r="K24" s="130" t="s">
        <v>232</v>
      </c>
      <c r="L24" s="15"/>
      <c r="M24" s="15">
        <v>6</v>
      </c>
      <c r="N24" s="15">
        <v>350</v>
      </c>
      <c r="O24" s="15">
        <v>35</v>
      </c>
      <c r="P24" s="15">
        <v>51</v>
      </c>
    </row>
    <row r="25" spans="2:16">
      <c r="B25" s="115" t="s">
        <v>236</v>
      </c>
      <c r="C25" s="116">
        <v>1</v>
      </c>
      <c r="D25" s="95">
        <v>56</v>
      </c>
      <c r="E25" s="117">
        <v>36</v>
      </c>
      <c r="F25" s="130">
        <v>0</v>
      </c>
      <c r="G25" s="15"/>
      <c r="H25" s="116">
        <v>2</v>
      </c>
      <c r="I25" s="116">
        <v>23</v>
      </c>
      <c r="J25" s="116">
        <v>41</v>
      </c>
      <c r="K25" s="130" t="s">
        <v>232</v>
      </c>
      <c r="L25" s="15"/>
      <c r="M25" s="15">
        <v>5</v>
      </c>
      <c r="N25" s="15">
        <v>41</v>
      </c>
      <c r="O25" s="15">
        <v>16</v>
      </c>
      <c r="P25" s="15">
        <v>15</v>
      </c>
    </row>
    <row r="26" spans="2:16">
      <c r="B26" s="115" t="s">
        <v>242</v>
      </c>
      <c r="C26" s="116">
        <v>0</v>
      </c>
      <c r="D26" s="95">
        <v>76</v>
      </c>
      <c r="E26" s="117">
        <v>13</v>
      </c>
      <c r="F26" s="130">
        <v>0</v>
      </c>
      <c r="G26" s="15"/>
      <c r="H26" s="116">
        <v>0</v>
      </c>
      <c r="I26" s="116">
        <v>68</v>
      </c>
      <c r="J26" s="116">
        <v>23</v>
      </c>
      <c r="K26" s="130" t="s">
        <v>232</v>
      </c>
      <c r="L26" s="15"/>
      <c r="M26" s="15">
        <v>6</v>
      </c>
      <c r="N26" s="15">
        <v>236</v>
      </c>
      <c r="O26" s="15">
        <v>29</v>
      </c>
      <c r="P26" s="15">
        <v>55</v>
      </c>
    </row>
    <row r="27" spans="2:16">
      <c r="B27" s="115" t="s">
        <v>238</v>
      </c>
      <c r="C27" s="116">
        <v>1</v>
      </c>
      <c r="D27" s="95">
        <v>39</v>
      </c>
      <c r="E27" s="117">
        <v>43</v>
      </c>
      <c r="F27" s="130">
        <v>0</v>
      </c>
      <c r="G27" s="15"/>
      <c r="H27" s="116">
        <v>1</v>
      </c>
      <c r="I27" s="116">
        <v>38</v>
      </c>
      <c r="J27" s="116">
        <v>42</v>
      </c>
      <c r="K27" s="130" t="s">
        <v>232</v>
      </c>
      <c r="L27" s="15"/>
      <c r="M27" s="15">
        <v>0</v>
      </c>
      <c r="N27" s="15">
        <v>141</v>
      </c>
      <c r="O27" s="15">
        <v>83</v>
      </c>
      <c r="P27" s="15">
        <v>129</v>
      </c>
    </row>
    <row r="28" spans="2:16">
      <c r="B28" s="118" t="s">
        <v>239</v>
      </c>
      <c r="C28" s="119">
        <v>87</v>
      </c>
      <c r="D28" s="96">
        <v>3363</v>
      </c>
      <c r="E28" s="120">
        <v>3176</v>
      </c>
      <c r="F28" s="132">
        <v>0</v>
      </c>
      <c r="G28" s="15"/>
      <c r="H28" s="119">
        <v>112</v>
      </c>
      <c r="I28" s="96">
        <v>3550</v>
      </c>
      <c r="J28" s="120">
        <v>3224</v>
      </c>
      <c r="K28" s="132" t="s">
        <v>232</v>
      </c>
      <c r="L28" s="15"/>
      <c r="M28" s="119">
        <f>SUM(M18:M27)</f>
        <v>133</v>
      </c>
      <c r="N28" s="119">
        <f>SUM(N18:N27)</f>
        <v>3857</v>
      </c>
      <c r="O28" s="119">
        <f>SUM(O18:O27)</f>
        <v>1009</v>
      </c>
      <c r="P28" s="119">
        <f>SUM(P18:P27)</f>
        <v>2421</v>
      </c>
    </row>
    <row r="29" spans="2:16">
      <c r="B29" s="12"/>
      <c r="C29" s="116"/>
      <c r="D29" s="116"/>
      <c r="E29" s="116"/>
      <c r="F29" s="116"/>
      <c r="G29" s="116"/>
      <c r="H29" s="116"/>
      <c r="I29" s="116"/>
      <c r="J29" s="116"/>
      <c r="K29" s="116"/>
      <c r="L29" s="12"/>
      <c r="M29" s="12"/>
      <c r="N29" s="12"/>
      <c r="O29" s="12"/>
      <c r="P29" s="12"/>
    </row>
    <row r="30" spans="2:16">
      <c r="B30" s="202"/>
      <c r="C30" s="218">
        <v>2023</v>
      </c>
      <c r="D30" s="218"/>
      <c r="E30" s="218"/>
      <c r="F30" s="218"/>
      <c r="G30" s="116"/>
      <c r="H30" s="116"/>
      <c r="I30" s="116"/>
      <c r="J30" s="116"/>
      <c r="K30" s="116"/>
      <c r="L30" s="12"/>
      <c r="M30" s="12"/>
      <c r="N30" s="12"/>
      <c r="O30" s="12"/>
      <c r="P30" s="12"/>
    </row>
    <row r="31" spans="2:16">
      <c r="B31" s="19"/>
      <c r="C31" s="114" t="s">
        <v>48</v>
      </c>
      <c r="D31" s="114" t="s">
        <v>49</v>
      </c>
      <c r="E31" s="114" t="s">
        <v>228</v>
      </c>
      <c r="F31" s="114" t="s">
        <v>227</v>
      </c>
      <c r="G31" s="116"/>
      <c r="H31" s="116"/>
      <c r="I31" s="116"/>
      <c r="J31" s="116"/>
      <c r="K31" s="116"/>
      <c r="L31" s="12"/>
      <c r="M31" s="12"/>
      <c r="N31" s="12"/>
      <c r="O31" s="12"/>
      <c r="P31" s="12"/>
    </row>
    <row r="32" spans="2:16">
      <c r="B32" s="172" t="s">
        <v>240</v>
      </c>
      <c r="C32" s="15">
        <v>3</v>
      </c>
      <c r="D32" s="15">
        <v>151</v>
      </c>
      <c r="E32" s="15">
        <v>8</v>
      </c>
      <c r="F32" s="15">
        <v>9</v>
      </c>
      <c r="G32" s="116"/>
      <c r="H32" s="116"/>
      <c r="I32" s="116"/>
      <c r="J32" s="116"/>
      <c r="K32" s="116"/>
      <c r="L32" s="12"/>
      <c r="M32" s="12"/>
      <c r="N32" s="12"/>
      <c r="O32" s="12"/>
      <c r="P32" s="12"/>
    </row>
    <row r="33" spans="2:16" ht="24.95">
      <c r="B33" s="172" t="s">
        <v>230</v>
      </c>
      <c r="C33" s="15">
        <v>66</v>
      </c>
      <c r="D33" s="15">
        <v>559</v>
      </c>
      <c r="E33" s="15">
        <v>10</v>
      </c>
      <c r="F33" s="15">
        <v>11</v>
      </c>
      <c r="G33" s="116"/>
      <c r="H33" s="116"/>
      <c r="I33" s="116"/>
      <c r="J33" s="116"/>
      <c r="K33" s="116"/>
      <c r="L33" s="12"/>
      <c r="M33" s="12"/>
      <c r="N33" s="12"/>
      <c r="O33" s="12"/>
      <c r="P33" s="12"/>
    </row>
    <row r="34" spans="2:16">
      <c r="B34" s="115" t="s">
        <v>231</v>
      </c>
      <c r="C34" s="15">
        <v>7</v>
      </c>
      <c r="D34" s="15">
        <v>116</v>
      </c>
      <c r="E34" s="15">
        <v>49</v>
      </c>
      <c r="F34" s="15">
        <v>23</v>
      </c>
      <c r="G34" s="116"/>
      <c r="H34" s="116"/>
      <c r="I34" s="116"/>
      <c r="J34" s="116"/>
      <c r="K34" s="116"/>
      <c r="L34" s="12"/>
      <c r="M34" s="12"/>
      <c r="N34" s="12"/>
      <c r="O34" s="12"/>
      <c r="P34" s="12"/>
    </row>
    <row r="35" spans="2:16">
      <c r="B35" s="115" t="s">
        <v>241</v>
      </c>
      <c r="C35" s="15">
        <v>1</v>
      </c>
      <c r="D35" s="15">
        <v>53</v>
      </c>
      <c r="E35" s="15">
        <v>8</v>
      </c>
      <c r="F35" s="15">
        <v>7</v>
      </c>
      <c r="G35" s="116"/>
      <c r="H35" s="116"/>
      <c r="I35" s="12"/>
      <c r="J35" s="12"/>
      <c r="K35" s="12"/>
      <c r="L35" s="12"/>
      <c r="M35" s="12"/>
      <c r="N35" s="12"/>
      <c r="O35" s="12"/>
      <c r="P35" s="12"/>
    </row>
    <row r="36" spans="2:16">
      <c r="B36" s="115" t="s">
        <v>233</v>
      </c>
      <c r="C36" s="15">
        <v>26</v>
      </c>
      <c r="D36" s="15">
        <v>1680</v>
      </c>
      <c r="E36" s="15">
        <v>698</v>
      </c>
      <c r="F36" s="15">
        <v>1995</v>
      </c>
      <c r="G36" s="116"/>
      <c r="H36" s="116"/>
      <c r="I36" s="12"/>
      <c r="J36" s="12"/>
      <c r="K36" s="12"/>
      <c r="L36" s="12"/>
      <c r="M36" s="12"/>
      <c r="N36" s="12"/>
      <c r="O36" s="12"/>
      <c r="P36" s="12"/>
    </row>
    <row r="37" spans="2:16">
      <c r="B37" s="115" t="s">
        <v>234</v>
      </c>
      <c r="C37" s="15">
        <v>43</v>
      </c>
      <c r="D37" s="15">
        <v>615</v>
      </c>
      <c r="E37" s="15">
        <v>47</v>
      </c>
      <c r="F37" s="15">
        <v>19</v>
      </c>
      <c r="G37" s="116"/>
      <c r="H37" s="116"/>
      <c r="I37" s="12"/>
      <c r="J37" s="12"/>
      <c r="K37" s="12"/>
      <c r="L37" s="12"/>
      <c r="M37" s="12"/>
      <c r="N37" s="12"/>
      <c r="O37" s="12"/>
      <c r="P37" s="12"/>
    </row>
    <row r="38" spans="2:16">
      <c r="B38" s="115" t="s">
        <v>235</v>
      </c>
      <c r="C38" s="15">
        <v>7</v>
      </c>
      <c r="D38" s="15">
        <v>361</v>
      </c>
      <c r="E38" s="15">
        <v>32</v>
      </c>
      <c r="F38" s="15">
        <v>49</v>
      </c>
      <c r="G38" s="116"/>
      <c r="H38" s="116"/>
      <c r="I38" s="12"/>
      <c r="J38" s="12"/>
      <c r="K38" s="12"/>
      <c r="L38" s="12"/>
      <c r="M38" s="12"/>
      <c r="N38" s="12"/>
      <c r="O38" s="12"/>
      <c r="P38" s="12"/>
    </row>
    <row r="39" spans="2:16">
      <c r="B39" s="115" t="s">
        <v>236</v>
      </c>
      <c r="C39" s="15">
        <v>6</v>
      </c>
      <c r="D39" s="15">
        <v>41</v>
      </c>
      <c r="E39" s="15">
        <v>9</v>
      </c>
      <c r="F39" s="15">
        <v>13</v>
      </c>
      <c r="G39" s="116"/>
      <c r="H39" s="116"/>
      <c r="I39" s="12"/>
      <c r="J39" s="12"/>
      <c r="K39" s="12"/>
      <c r="L39" s="12"/>
      <c r="M39" s="12"/>
      <c r="N39" s="12"/>
      <c r="O39" s="12"/>
      <c r="P39" s="12"/>
    </row>
    <row r="40" spans="2:16">
      <c r="B40" s="115" t="s">
        <v>242</v>
      </c>
      <c r="C40" s="15">
        <v>5</v>
      </c>
      <c r="D40" s="15">
        <v>196</v>
      </c>
      <c r="E40" s="15">
        <v>27</v>
      </c>
      <c r="F40" s="15">
        <v>26</v>
      </c>
      <c r="G40" s="116"/>
      <c r="H40" s="116"/>
      <c r="I40" s="12"/>
      <c r="J40" s="12"/>
      <c r="K40" s="12"/>
      <c r="L40" s="12"/>
      <c r="M40" s="12"/>
      <c r="N40" s="12"/>
      <c r="O40" s="12"/>
      <c r="P40" s="12"/>
    </row>
    <row r="41" spans="2:16">
      <c r="B41" s="115" t="s">
        <v>238</v>
      </c>
      <c r="C41" s="15">
        <v>0</v>
      </c>
      <c r="D41" s="15">
        <v>120</v>
      </c>
      <c r="E41" s="15">
        <v>93</v>
      </c>
      <c r="F41" s="15">
        <v>101</v>
      </c>
      <c r="G41" s="116"/>
      <c r="H41" s="116"/>
      <c r="I41" s="12"/>
      <c r="J41" s="12"/>
      <c r="K41" s="12"/>
      <c r="L41" s="12"/>
      <c r="M41" s="12"/>
      <c r="N41" s="12"/>
      <c r="O41" s="12"/>
      <c r="P41" s="12"/>
    </row>
    <row r="42" spans="2:16">
      <c r="B42" s="118" t="s">
        <v>239</v>
      </c>
      <c r="C42" s="119">
        <f>SUM(C32:C41)</f>
        <v>164</v>
      </c>
      <c r="D42" s="119">
        <f t="shared" ref="D42:F42" si="0">SUM(D32:D41)</f>
        <v>3892</v>
      </c>
      <c r="E42" s="119">
        <f t="shared" si="0"/>
        <v>981</v>
      </c>
      <c r="F42" s="119">
        <f t="shared" si="0"/>
        <v>2253</v>
      </c>
      <c r="G42" s="116"/>
      <c r="H42" s="116"/>
      <c r="I42" s="12"/>
      <c r="J42" s="12"/>
      <c r="K42" s="12"/>
      <c r="L42" s="12"/>
      <c r="M42" s="12"/>
      <c r="N42" s="12"/>
      <c r="O42" s="12"/>
      <c r="P42" s="12"/>
    </row>
    <row r="43" spans="2:16">
      <c r="B43" s="32" t="s">
        <v>243</v>
      </c>
      <c r="C43" s="12"/>
      <c r="D43" s="12"/>
      <c r="E43" s="12"/>
      <c r="F43" s="12"/>
      <c r="G43" s="12"/>
      <c r="H43" s="12"/>
      <c r="I43" s="12"/>
      <c r="J43" s="12"/>
      <c r="K43" s="12"/>
      <c r="L43" s="12"/>
      <c r="M43" s="12"/>
      <c r="N43" s="12"/>
      <c r="O43" s="12"/>
      <c r="P43" s="12"/>
    </row>
    <row r="44" spans="2:16">
      <c r="B44" s="32" t="s">
        <v>244</v>
      </c>
      <c r="C44" s="12"/>
      <c r="D44" s="12"/>
      <c r="E44" s="12"/>
      <c r="F44" s="12"/>
      <c r="G44" s="12"/>
      <c r="H44" s="12"/>
      <c r="I44" s="12"/>
      <c r="J44" s="12"/>
      <c r="K44" s="12"/>
      <c r="L44" s="12"/>
      <c r="M44" s="12"/>
      <c r="N44" s="12"/>
      <c r="O44" s="12"/>
      <c r="P44" s="12"/>
    </row>
    <row r="45" spans="2:16">
      <c r="B45" s="32" t="s">
        <v>245</v>
      </c>
      <c r="C45" s="12"/>
      <c r="D45" s="12"/>
      <c r="E45" s="12"/>
      <c r="F45" s="12"/>
      <c r="G45" s="12"/>
      <c r="H45" s="12"/>
      <c r="I45" s="12"/>
      <c r="J45" s="12"/>
      <c r="K45" s="12"/>
      <c r="L45" s="12"/>
      <c r="M45" s="12"/>
      <c r="N45" s="12"/>
      <c r="O45" s="12"/>
      <c r="P45" s="12"/>
    </row>
    <row r="46" spans="2:16">
      <c r="B46" s="32" t="s">
        <v>246</v>
      </c>
      <c r="C46" s="12"/>
      <c r="D46" s="12"/>
      <c r="E46" s="12"/>
      <c r="F46" s="12"/>
      <c r="G46" s="12"/>
      <c r="H46" s="12"/>
      <c r="I46" s="12"/>
      <c r="J46" s="12"/>
      <c r="K46" s="12"/>
      <c r="L46" s="12"/>
      <c r="M46" s="12"/>
      <c r="N46" s="12"/>
      <c r="O46" s="12"/>
      <c r="P46" s="12"/>
    </row>
    <row r="47" spans="2:16">
      <c r="B47" s="12"/>
      <c r="C47" s="12"/>
      <c r="D47" s="12"/>
      <c r="E47" s="12"/>
      <c r="F47" s="12"/>
      <c r="G47" s="12"/>
      <c r="H47" s="12"/>
      <c r="I47" s="12"/>
      <c r="J47" s="12"/>
      <c r="K47" s="12"/>
      <c r="L47" s="12"/>
      <c r="M47" s="12"/>
      <c r="N47" s="12"/>
      <c r="O47" s="12"/>
      <c r="P47" s="12"/>
    </row>
    <row r="48" spans="2:16">
      <c r="B48" s="12"/>
      <c r="C48" s="12"/>
      <c r="D48" s="12"/>
      <c r="E48" s="12"/>
      <c r="F48" s="12"/>
      <c r="G48" s="12"/>
      <c r="H48" s="12"/>
      <c r="I48" s="12"/>
      <c r="J48" s="12"/>
      <c r="K48" s="12"/>
      <c r="L48" s="12"/>
      <c r="M48" s="12"/>
      <c r="N48" s="12"/>
      <c r="O48" s="12"/>
      <c r="P48" s="12"/>
    </row>
    <row r="49" spans="2:16">
      <c r="B49" s="81" t="s">
        <v>247</v>
      </c>
      <c r="C49" s="116"/>
      <c r="D49" s="116"/>
      <c r="E49" s="116"/>
      <c r="F49" s="116"/>
      <c r="G49" s="116"/>
      <c r="H49" s="116"/>
      <c r="I49" s="116"/>
      <c r="J49" s="116"/>
      <c r="K49" s="116"/>
      <c r="L49" s="12"/>
      <c r="M49" s="12"/>
      <c r="N49" s="12"/>
      <c r="O49" s="12"/>
      <c r="P49" s="12"/>
    </row>
    <row r="50" spans="2:16">
      <c r="B50" s="219"/>
      <c r="C50" s="218">
        <v>2017</v>
      </c>
      <c r="D50" s="218"/>
      <c r="E50" s="218"/>
      <c r="F50" s="218"/>
      <c r="G50" s="113"/>
      <c r="H50" s="218">
        <v>2018</v>
      </c>
      <c r="I50" s="218"/>
      <c r="J50" s="218"/>
      <c r="K50" s="218"/>
      <c r="L50" s="113"/>
      <c r="M50" s="218">
        <v>2019</v>
      </c>
      <c r="N50" s="218"/>
      <c r="O50" s="218"/>
      <c r="P50" s="218"/>
    </row>
    <row r="51" spans="2:16">
      <c r="B51" s="220"/>
      <c r="C51" s="114" t="s">
        <v>48</v>
      </c>
      <c r="D51" s="114" t="s">
        <v>49</v>
      </c>
      <c r="E51" s="114" t="s">
        <v>226</v>
      </c>
      <c r="F51" s="114" t="s">
        <v>227</v>
      </c>
      <c r="G51" s="113"/>
      <c r="H51" s="114" t="s">
        <v>48</v>
      </c>
      <c r="I51" s="114" t="s">
        <v>49</v>
      </c>
      <c r="J51" s="114" t="s">
        <v>228</v>
      </c>
      <c r="K51" s="114" t="s">
        <v>227</v>
      </c>
      <c r="L51" s="114"/>
      <c r="M51" s="114" t="s">
        <v>48</v>
      </c>
      <c r="N51" s="114" t="s">
        <v>49</v>
      </c>
      <c r="O51" s="114" t="s">
        <v>228</v>
      </c>
      <c r="P51" s="114" t="s">
        <v>227</v>
      </c>
    </row>
    <row r="52" spans="2:16">
      <c r="B52" s="115" t="s">
        <v>229</v>
      </c>
      <c r="C52" s="35">
        <v>5.263157894736842E-3</v>
      </c>
      <c r="D52" s="35">
        <v>0.43684210526315792</v>
      </c>
      <c r="E52" s="35">
        <v>7.8947368421052634E-3</v>
      </c>
      <c r="F52" s="35">
        <v>0.55000000000000004</v>
      </c>
      <c r="G52" s="35"/>
      <c r="H52" s="35">
        <v>8.7463556851311956E-3</v>
      </c>
      <c r="I52" s="35">
        <v>0.46647230320699706</v>
      </c>
      <c r="J52" s="35">
        <v>0.52478134110787167</v>
      </c>
      <c r="K52" s="35">
        <v>0</v>
      </c>
      <c r="L52" s="116"/>
      <c r="M52" s="35">
        <v>1.1019283746556474E-2</v>
      </c>
      <c r="N52" s="35">
        <v>0.57300275482093666</v>
      </c>
      <c r="O52" s="35">
        <v>0.41597796143250687</v>
      </c>
      <c r="P52" s="35">
        <v>0</v>
      </c>
    </row>
    <row r="53" spans="2:16" ht="24.95">
      <c r="B53" s="172" t="s">
        <v>230</v>
      </c>
      <c r="C53" s="35">
        <v>3.4435261707988982E-2</v>
      </c>
      <c r="D53" s="35">
        <v>0.62121212121212122</v>
      </c>
      <c r="E53" s="35">
        <v>1.3774104683195593E-2</v>
      </c>
      <c r="F53" s="35">
        <v>0.33057851239669422</v>
      </c>
      <c r="G53" s="35"/>
      <c r="H53" s="35">
        <v>4.6384720327421552E-2</v>
      </c>
      <c r="I53" s="35">
        <v>0.55252387448840379</v>
      </c>
      <c r="J53" s="35">
        <v>0.40109140518417463</v>
      </c>
      <c r="K53" s="35">
        <v>0</v>
      </c>
      <c r="L53" s="116"/>
      <c r="M53" s="35">
        <v>5.2840158520475564E-2</v>
      </c>
      <c r="N53" s="35">
        <v>0.78071334214002641</v>
      </c>
      <c r="O53" s="35">
        <v>0.16644649933949801</v>
      </c>
      <c r="P53" s="35">
        <v>0</v>
      </c>
    </row>
    <row r="54" spans="2:16">
      <c r="B54" s="115" t="s">
        <v>231</v>
      </c>
      <c r="C54" s="131" t="s">
        <v>232</v>
      </c>
      <c r="D54" s="130" t="s">
        <v>232</v>
      </c>
      <c r="E54" s="131" t="s">
        <v>232</v>
      </c>
      <c r="F54" s="130" t="s">
        <v>232</v>
      </c>
      <c r="G54" s="35"/>
      <c r="H54" s="131" t="s">
        <v>232</v>
      </c>
      <c r="I54" s="130" t="s">
        <v>232</v>
      </c>
      <c r="J54" s="131" t="s">
        <v>232</v>
      </c>
      <c r="K54" s="130" t="s">
        <v>232</v>
      </c>
      <c r="L54" s="116"/>
      <c r="M54" s="131" t="s">
        <v>232</v>
      </c>
      <c r="N54" s="130" t="s">
        <v>232</v>
      </c>
      <c r="O54" s="131" t="s">
        <v>232</v>
      </c>
      <c r="P54" s="130" t="s">
        <v>232</v>
      </c>
    </row>
    <row r="55" spans="2:16">
      <c r="B55" s="115" t="s">
        <v>233</v>
      </c>
      <c r="C55" s="35">
        <v>4.2426813746287654E-3</v>
      </c>
      <c r="D55" s="35">
        <v>0.29719983029274499</v>
      </c>
      <c r="E55" s="35">
        <v>1.3788714467543487E-2</v>
      </c>
      <c r="F55" s="35">
        <v>0.68476877386508272</v>
      </c>
      <c r="G55" s="35"/>
      <c r="H55" s="35">
        <v>3.6512027491408935E-3</v>
      </c>
      <c r="I55" s="35">
        <v>0.32216494845360827</v>
      </c>
      <c r="J55" s="35">
        <v>0.67418384879725091</v>
      </c>
      <c r="K55" s="35">
        <v>0</v>
      </c>
      <c r="L55" s="116"/>
      <c r="M55" s="35">
        <v>3.1927023945267957E-3</v>
      </c>
      <c r="N55" s="35">
        <v>0.34070695553021663</v>
      </c>
      <c r="O55" s="35">
        <v>0.65610034207525658</v>
      </c>
      <c r="P55" s="35">
        <v>0</v>
      </c>
    </row>
    <row r="56" spans="2:16">
      <c r="B56" s="115" t="s">
        <v>234</v>
      </c>
      <c r="C56" s="35">
        <v>1.7621145374449341E-2</v>
      </c>
      <c r="D56" s="35">
        <v>0.62848751835535976</v>
      </c>
      <c r="E56" s="35">
        <v>1.7621145374449341E-2</v>
      </c>
      <c r="F56" s="35">
        <v>0.33627019089574156</v>
      </c>
      <c r="G56" s="35"/>
      <c r="H56" s="35">
        <v>1.524390243902439E-2</v>
      </c>
      <c r="I56" s="35">
        <v>0.67378048780487809</v>
      </c>
      <c r="J56" s="35">
        <v>0.31097560975609756</v>
      </c>
      <c r="K56" s="35">
        <v>0</v>
      </c>
      <c r="L56" s="116"/>
      <c r="M56" s="35">
        <v>2.3255813953488372E-2</v>
      </c>
      <c r="N56" s="35">
        <v>0.84961240310077524</v>
      </c>
      <c r="O56" s="35">
        <v>0.12713178294573643</v>
      </c>
      <c r="P56" s="35">
        <v>0</v>
      </c>
    </row>
    <row r="57" spans="2:16">
      <c r="B57" s="115" t="s">
        <v>235</v>
      </c>
      <c r="C57" s="35">
        <v>1.1976047904191617E-2</v>
      </c>
      <c r="D57" s="35">
        <v>0.6467065868263473</v>
      </c>
      <c r="E57" s="35">
        <v>1.4970059880239521E-2</v>
      </c>
      <c r="F57" s="35">
        <v>0.32634730538922158</v>
      </c>
      <c r="G57" s="35"/>
      <c r="H57" s="35">
        <v>1.4450867052023121E-2</v>
      </c>
      <c r="I57" s="35">
        <v>0.56069364161849711</v>
      </c>
      <c r="J57" s="35">
        <v>0.42485549132947975</v>
      </c>
      <c r="K57" s="35">
        <v>0</v>
      </c>
      <c r="L57" s="116"/>
      <c r="M57" s="35">
        <v>2.3952095808383235E-2</v>
      </c>
      <c r="N57" s="35">
        <v>0.76047904191616766</v>
      </c>
      <c r="O57" s="35">
        <v>0.21556886227544911</v>
      </c>
      <c r="P57" s="35">
        <v>0</v>
      </c>
    </row>
    <row r="58" spans="2:16">
      <c r="B58" s="115" t="s">
        <v>236</v>
      </c>
      <c r="C58" s="35">
        <v>5.9360730593607303E-2</v>
      </c>
      <c r="D58" s="35">
        <v>0.39726027397260272</v>
      </c>
      <c r="E58" s="35">
        <v>4.5662100456621002E-3</v>
      </c>
      <c r="F58" s="35">
        <v>0.53881278538812782</v>
      </c>
      <c r="G58" s="35"/>
      <c r="H58" s="35">
        <v>0.04</v>
      </c>
      <c r="I58" s="35">
        <v>0.44888888888888889</v>
      </c>
      <c r="J58" s="35">
        <v>0.51111111111111107</v>
      </c>
      <c r="K58" s="35">
        <v>0</v>
      </c>
      <c r="L58" s="116"/>
      <c r="M58" s="35">
        <v>5.1724137931034482E-2</v>
      </c>
      <c r="N58" s="35">
        <v>0.55172413793103448</v>
      </c>
      <c r="O58" s="35">
        <v>0.39655172413793105</v>
      </c>
      <c r="P58" s="35">
        <v>0</v>
      </c>
    </row>
    <row r="59" spans="2:16">
      <c r="B59" s="115" t="s">
        <v>237</v>
      </c>
      <c r="C59" s="35">
        <v>0</v>
      </c>
      <c r="D59" s="35">
        <v>0.61052631578947369</v>
      </c>
      <c r="E59" s="35">
        <v>6.3157894736842107E-2</v>
      </c>
      <c r="F59" s="35">
        <v>0.32631578947368423</v>
      </c>
      <c r="G59" s="35"/>
      <c r="H59" s="35">
        <v>0</v>
      </c>
      <c r="I59" s="35">
        <v>0.6696428571428571</v>
      </c>
      <c r="J59" s="35">
        <v>0.33035714285714285</v>
      </c>
      <c r="K59" s="35">
        <v>0</v>
      </c>
      <c r="L59" s="116"/>
      <c r="M59" s="35">
        <v>0</v>
      </c>
      <c r="N59" s="35">
        <v>0.84375</v>
      </c>
      <c r="O59" s="35">
        <v>0.15625</v>
      </c>
      <c r="P59" s="35">
        <v>0</v>
      </c>
    </row>
    <row r="60" spans="2:16">
      <c r="B60" s="115" t="s">
        <v>238</v>
      </c>
      <c r="C60" s="35">
        <v>0</v>
      </c>
      <c r="D60" s="35">
        <v>0.33684210526315789</v>
      </c>
      <c r="E60" s="35">
        <v>1.0526315789473684E-2</v>
      </c>
      <c r="F60" s="35">
        <v>0.65263157894736845</v>
      </c>
      <c r="G60" s="35"/>
      <c r="H60" s="35">
        <v>0</v>
      </c>
      <c r="I60" s="35">
        <v>0.34883720930232559</v>
      </c>
      <c r="J60" s="35">
        <v>0.65116279069767447</v>
      </c>
      <c r="K60" s="35">
        <v>0</v>
      </c>
      <c r="L60" s="116"/>
      <c r="M60" s="35">
        <v>0</v>
      </c>
      <c r="N60" s="35">
        <v>0.39534883720930231</v>
      </c>
      <c r="O60" s="35">
        <v>0.60465116279069764</v>
      </c>
      <c r="P60" s="35">
        <v>0</v>
      </c>
    </row>
    <row r="61" spans="2:16">
      <c r="B61" s="118" t="s">
        <v>239</v>
      </c>
      <c r="C61" s="36">
        <v>1.0491441192711209E-2</v>
      </c>
      <c r="D61" s="36">
        <v>0.39191054665930425</v>
      </c>
      <c r="E61" s="36">
        <v>1.4218663721700718E-2</v>
      </c>
      <c r="F61" s="36">
        <v>0.58337934842628381</v>
      </c>
      <c r="G61" s="176"/>
      <c r="H61" s="36">
        <v>1.0898421126170184E-2</v>
      </c>
      <c r="I61" s="36">
        <v>0.40617577197149646</v>
      </c>
      <c r="J61" s="36">
        <v>0.58292580690233342</v>
      </c>
      <c r="K61" s="36">
        <v>0</v>
      </c>
      <c r="L61" s="121"/>
      <c r="M61" s="36">
        <v>1.3157894736842105E-2</v>
      </c>
      <c r="N61" s="36">
        <v>0.48333333333333334</v>
      </c>
      <c r="O61" s="36">
        <v>0.50350877192982457</v>
      </c>
      <c r="P61" s="36">
        <v>0</v>
      </c>
    </row>
    <row r="62" spans="2:16">
      <c r="B62" s="12"/>
      <c r="C62" s="12"/>
      <c r="D62" s="12"/>
      <c r="E62" s="12"/>
      <c r="F62" s="12"/>
      <c r="G62" s="12"/>
      <c r="H62" s="12"/>
      <c r="I62" s="12"/>
      <c r="J62" s="12"/>
      <c r="K62" s="12"/>
      <c r="L62" s="12"/>
      <c r="M62" s="12"/>
      <c r="N62" s="12"/>
      <c r="O62" s="12"/>
      <c r="P62" s="12"/>
    </row>
    <row r="63" spans="2:16">
      <c r="B63" s="175"/>
      <c r="C63" s="218">
        <v>2020</v>
      </c>
      <c r="D63" s="218"/>
      <c r="E63" s="218"/>
      <c r="F63" s="218"/>
      <c r="G63" s="12"/>
      <c r="H63" s="218">
        <v>2021</v>
      </c>
      <c r="I63" s="218"/>
      <c r="J63" s="218"/>
      <c r="K63" s="218"/>
      <c r="L63" s="12"/>
      <c r="M63" s="218">
        <v>2022</v>
      </c>
      <c r="N63" s="218"/>
      <c r="O63" s="218"/>
      <c r="P63" s="218"/>
    </row>
    <row r="64" spans="2:16">
      <c r="B64" s="173"/>
      <c r="C64" s="114" t="s">
        <v>48</v>
      </c>
      <c r="D64" s="114" t="s">
        <v>49</v>
      </c>
      <c r="E64" s="114" t="s">
        <v>228</v>
      </c>
      <c r="F64" s="114" t="s">
        <v>227</v>
      </c>
      <c r="G64" s="12"/>
      <c r="H64" s="114" t="s">
        <v>48</v>
      </c>
      <c r="I64" s="114" t="s">
        <v>49</v>
      </c>
      <c r="J64" s="114" t="s">
        <v>228</v>
      </c>
      <c r="K64" s="114" t="s">
        <v>227</v>
      </c>
      <c r="L64" s="12"/>
      <c r="M64" s="114" t="s">
        <v>48</v>
      </c>
      <c r="N64" s="114" t="s">
        <v>49</v>
      </c>
      <c r="O64" s="114" t="s">
        <v>228</v>
      </c>
      <c r="P64" s="114" t="s">
        <v>227</v>
      </c>
    </row>
    <row r="65" spans="2:16">
      <c r="B65" s="115" t="s">
        <v>229</v>
      </c>
      <c r="C65" s="35">
        <v>2.030456852791878E-2</v>
      </c>
      <c r="D65" s="35">
        <v>0.79441624365482233</v>
      </c>
      <c r="E65" s="35">
        <v>0.18527918781725888</v>
      </c>
      <c r="F65" s="35">
        <v>0</v>
      </c>
      <c r="G65" s="12"/>
      <c r="H65" s="35">
        <v>3.0219780219780199E-2</v>
      </c>
      <c r="I65" s="35">
        <v>0.85989010989011005</v>
      </c>
      <c r="J65" s="35">
        <v>0.10989010989011</v>
      </c>
      <c r="K65" s="130" t="s">
        <v>232</v>
      </c>
      <c r="L65" s="12"/>
      <c r="M65" s="35">
        <v>2.6086956521739129E-2</v>
      </c>
      <c r="N65" s="35">
        <v>0.8</v>
      </c>
      <c r="O65" s="35">
        <v>6.9565217391304349E-2</v>
      </c>
      <c r="P65" s="35">
        <v>0.10434782608695652</v>
      </c>
    </row>
    <row r="66" spans="2:16" ht="24.95">
      <c r="B66" s="172" t="s">
        <v>230</v>
      </c>
      <c r="C66" s="35">
        <v>5.8371735791090631E-2</v>
      </c>
      <c r="D66" s="35">
        <v>0.86943164362519199</v>
      </c>
      <c r="E66" s="35">
        <v>7.2196620583717355E-2</v>
      </c>
      <c r="F66" s="35">
        <v>0</v>
      </c>
      <c r="G66" s="12"/>
      <c r="H66" s="35">
        <v>7.4515648286140101E-2</v>
      </c>
      <c r="I66" s="35">
        <v>0.84351713859910604</v>
      </c>
      <c r="J66" s="35">
        <v>8.1967213114754106E-2</v>
      </c>
      <c r="K66" s="130" t="s">
        <v>232</v>
      </c>
      <c r="L66" s="12"/>
      <c r="M66" s="35">
        <v>9.0062111801242239E-2</v>
      </c>
      <c r="N66" s="35">
        <v>0.8711180124223602</v>
      </c>
      <c r="O66" s="35">
        <v>2.6397515527950312E-2</v>
      </c>
      <c r="P66" s="35">
        <v>1.2422360248447204E-2</v>
      </c>
    </row>
    <row r="67" spans="2:16">
      <c r="B67" s="115" t="s">
        <v>231</v>
      </c>
      <c r="C67" s="131" t="s">
        <v>232</v>
      </c>
      <c r="D67" s="130" t="s">
        <v>232</v>
      </c>
      <c r="E67" s="131" t="s">
        <v>232</v>
      </c>
      <c r="F67" s="130" t="s">
        <v>232</v>
      </c>
      <c r="G67" s="12"/>
      <c r="H67" s="35">
        <v>3.5175879396984903E-2</v>
      </c>
      <c r="I67" s="35">
        <v>0.53768844221105505</v>
      </c>
      <c r="J67" s="35">
        <v>0.42713567839195998</v>
      </c>
      <c r="K67" s="130" t="s">
        <v>232</v>
      </c>
      <c r="L67" s="12"/>
      <c r="M67" s="35">
        <v>2.8846153846153848E-2</v>
      </c>
      <c r="N67" s="35">
        <v>0.53846153846153844</v>
      </c>
      <c r="O67" s="35">
        <v>0.29326923076923078</v>
      </c>
      <c r="P67" s="35">
        <v>0.13942307692307693</v>
      </c>
    </row>
    <row r="68" spans="2:16">
      <c r="B68" s="115" t="s">
        <v>241</v>
      </c>
      <c r="C68" s="131" t="s">
        <v>232</v>
      </c>
      <c r="D68" s="130" t="s">
        <v>232</v>
      </c>
      <c r="E68" s="131" t="s">
        <v>232</v>
      </c>
      <c r="F68" s="130" t="s">
        <v>232</v>
      </c>
      <c r="G68" s="12"/>
      <c r="H68" s="131" t="s">
        <v>232</v>
      </c>
      <c r="I68" s="130" t="s">
        <v>232</v>
      </c>
      <c r="J68" s="131" t="s">
        <v>232</v>
      </c>
      <c r="K68" s="130" t="s">
        <v>232</v>
      </c>
      <c r="L68" s="12"/>
      <c r="M68" s="35">
        <v>2.6086956521739129E-2</v>
      </c>
      <c r="N68" s="35">
        <v>0.85217391304347823</v>
      </c>
      <c r="O68" s="35">
        <v>5.2173913043478258E-2</v>
      </c>
      <c r="P68" s="35">
        <v>6.9565217391304349E-2</v>
      </c>
    </row>
    <row r="69" spans="2:16">
      <c r="B69" s="115" t="s">
        <v>233</v>
      </c>
      <c r="C69" s="35">
        <v>3.1681375876895226E-3</v>
      </c>
      <c r="D69" s="35">
        <v>0.34804254356189185</v>
      </c>
      <c r="E69" s="35">
        <v>0.64878931885041868</v>
      </c>
      <c r="F69" s="35">
        <v>0</v>
      </c>
      <c r="G69" s="12"/>
      <c r="H69" s="35">
        <v>2.9246344206974098E-3</v>
      </c>
      <c r="I69" s="35">
        <v>0.35208098987626502</v>
      </c>
      <c r="J69" s="35">
        <v>0.64499437570303697</v>
      </c>
      <c r="K69" s="130" t="s">
        <v>232</v>
      </c>
      <c r="L69" s="12"/>
      <c r="M69" s="35">
        <v>2.5451180009254974E-3</v>
      </c>
      <c r="N69" s="35">
        <v>0.34983803794539564</v>
      </c>
      <c r="O69" s="35">
        <v>0.16288755205923183</v>
      </c>
      <c r="P69" s="35">
        <v>0.48472929199444703</v>
      </c>
    </row>
    <row r="70" spans="2:16">
      <c r="B70" s="115" t="s">
        <v>234</v>
      </c>
      <c r="C70" s="35">
        <v>3.0595813204508857E-2</v>
      </c>
      <c r="D70" s="35">
        <v>0.88405797101449279</v>
      </c>
      <c r="E70" s="35">
        <v>8.5346215780998394E-2</v>
      </c>
      <c r="F70" s="35">
        <v>0</v>
      </c>
      <c r="G70" s="12"/>
      <c r="H70" s="35">
        <v>3.6179450072358899E-2</v>
      </c>
      <c r="I70" s="35">
        <v>0.930535455861071</v>
      </c>
      <c r="J70" s="35">
        <v>3.3285094066570202E-2</v>
      </c>
      <c r="K70" s="130" t="s">
        <v>232</v>
      </c>
      <c r="L70" s="12"/>
      <c r="M70" s="35">
        <v>4.2787286063569685E-2</v>
      </c>
      <c r="N70" s="35">
        <v>0.87286063569682149</v>
      </c>
      <c r="O70" s="35">
        <v>6.1124694376528114E-2</v>
      </c>
      <c r="P70" s="35">
        <v>2.3227383863080684E-2</v>
      </c>
    </row>
    <row r="71" spans="2:16">
      <c r="B71" s="115" t="s">
        <v>235</v>
      </c>
      <c r="C71" s="35">
        <v>2.1739130434782608E-2</v>
      </c>
      <c r="D71" s="35">
        <v>0.8188405797101449</v>
      </c>
      <c r="E71" s="35">
        <v>0.15942028985507245</v>
      </c>
      <c r="F71" s="35">
        <v>0</v>
      </c>
      <c r="G71" s="12"/>
      <c r="H71" s="35">
        <v>1.07913669064748E-2</v>
      </c>
      <c r="I71" s="35">
        <v>0.81654676258992798</v>
      </c>
      <c r="J71" s="35">
        <v>0.17266187050359699</v>
      </c>
      <c r="K71" s="130" t="s">
        <v>232</v>
      </c>
      <c r="L71" s="12"/>
      <c r="M71" s="35">
        <v>1.3574660633484163E-2</v>
      </c>
      <c r="N71" s="35">
        <v>0.79185520361990946</v>
      </c>
      <c r="O71" s="35">
        <v>7.9185520361990946E-2</v>
      </c>
      <c r="P71" s="35">
        <v>0.11538461538461539</v>
      </c>
    </row>
    <row r="72" spans="2:16">
      <c r="B72" s="115" t="s">
        <v>236</v>
      </c>
      <c r="C72" s="35">
        <v>1.0752688172043012E-2</v>
      </c>
      <c r="D72" s="35">
        <v>0.60215053763440862</v>
      </c>
      <c r="E72" s="35">
        <v>0.38709677419354838</v>
      </c>
      <c r="F72" s="35">
        <v>0</v>
      </c>
      <c r="G72" s="12"/>
      <c r="H72" s="35">
        <v>3.03030303030303E-2</v>
      </c>
      <c r="I72" s="35">
        <v>0.34848484848484901</v>
      </c>
      <c r="J72" s="35">
        <v>0.62121212121212099</v>
      </c>
      <c r="K72" s="130" t="s">
        <v>232</v>
      </c>
      <c r="L72" s="12"/>
      <c r="M72" s="35">
        <v>6.4935064935064929E-2</v>
      </c>
      <c r="N72" s="35">
        <v>0.53246753246753242</v>
      </c>
      <c r="O72" s="35">
        <v>0.20779220779220781</v>
      </c>
      <c r="P72" s="35">
        <v>0.19480519480519481</v>
      </c>
    </row>
    <row r="73" spans="2:16">
      <c r="B73" s="115" t="s">
        <v>237</v>
      </c>
      <c r="C73" s="35">
        <v>0</v>
      </c>
      <c r="D73" s="35">
        <v>0.8539325842696629</v>
      </c>
      <c r="E73" s="35">
        <v>0.14606741573033707</v>
      </c>
      <c r="F73" s="35">
        <v>0</v>
      </c>
      <c r="G73" s="12"/>
      <c r="H73" s="35">
        <v>0</v>
      </c>
      <c r="I73" s="35">
        <v>0.74725274725274704</v>
      </c>
      <c r="J73" s="35">
        <v>0.25274725274725302</v>
      </c>
      <c r="K73" s="130" t="s">
        <v>232</v>
      </c>
      <c r="L73" s="12"/>
      <c r="M73" s="35">
        <v>1.8404907975460124E-2</v>
      </c>
      <c r="N73" s="35">
        <v>0.7239263803680982</v>
      </c>
      <c r="O73" s="35">
        <v>8.8957055214723926E-2</v>
      </c>
      <c r="P73" s="35">
        <v>0.16871165644171779</v>
      </c>
    </row>
    <row r="74" spans="2:16">
      <c r="B74" s="115" t="s">
        <v>238</v>
      </c>
      <c r="C74" s="35">
        <v>1.2048192771084338E-2</v>
      </c>
      <c r="D74" s="35">
        <v>0.46987951807228917</v>
      </c>
      <c r="E74" s="35">
        <v>0.51807228915662651</v>
      </c>
      <c r="F74" s="35">
        <v>0</v>
      </c>
      <c r="G74" s="12"/>
      <c r="H74" s="35">
        <v>1.2345679012345699E-2</v>
      </c>
      <c r="I74" s="35">
        <v>0.469135802469136</v>
      </c>
      <c r="J74" s="35">
        <v>0.51851851851851805</v>
      </c>
      <c r="K74" s="130" t="s">
        <v>232</v>
      </c>
      <c r="L74" s="12"/>
      <c r="M74" s="35">
        <v>0</v>
      </c>
      <c r="N74" s="35">
        <v>0.39943342776203966</v>
      </c>
      <c r="O74" s="35">
        <v>0.23512747875354106</v>
      </c>
      <c r="P74" s="35">
        <v>0.36543909348441928</v>
      </c>
    </row>
    <row r="75" spans="2:16">
      <c r="B75" s="118" t="s">
        <v>239</v>
      </c>
      <c r="C75" s="36">
        <v>1.3130093570781768E-2</v>
      </c>
      <c r="D75" s="36">
        <v>0.50754603078780558</v>
      </c>
      <c r="E75" s="36">
        <v>0.4793238756414126</v>
      </c>
      <c r="F75" s="36">
        <v>0</v>
      </c>
      <c r="G75" s="12"/>
      <c r="H75" s="36">
        <v>1.6264885274469901E-2</v>
      </c>
      <c r="I75" s="36">
        <v>0.51553877432471695</v>
      </c>
      <c r="J75" s="36">
        <v>0.46819634040081298</v>
      </c>
      <c r="K75" s="132" t="s">
        <v>232</v>
      </c>
      <c r="L75" s="12"/>
      <c r="M75" s="36">
        <v>1.7924528301886792E-2</v>
      </c>
      <c r="N75" s="36">
        <v>0.51981132075471703</v>
      </c>
      <c r="O75" s="36">
        <v>0.13598382749326146</v>
      </c>
      <c r="P75" s="36">
        <v>0.32628032345013475</v>
      </c>
    </row>
    <row r="76" spans="2:16">
      <c r="B76" s="115"/>
      <c r="C76" s="36"/>
      <c r="D76" s="36"/>
      <c r="E76" s="36"/>
      <c r="F76" s="36"/>
      <c r="G76" s="12"/>
      <c r="H76" s="176"/>
      <c r="I76" s="176"/>
      <c r="J76" s="176"/>
      <c r="K76" s="177"/>
      <c r="L76" s="12"/>
      <c r="M76" s="176"/>
      <c r="N76" s="176"/>
      <c r="O76" s="176"/>
      <c r="P76" s="176"/>
    </row>
    <row r="77" spans="2:16">
      <c r="B77" s="200"/>
      <c r="C77" s="218">
        <v>2023</v>
      </c>
      <c r="D77" s="218"/>
      <c r="E77" s="218"/>
      <c r="F77" s="218"/>
      <c r="G77" s="12"/>
      <c r="H77" s="12"/>
      <c r="I77" s="12"/>
      <c r="J77" s="12"/>
      <c r="K77" s="12"/>
      <c r="L77" s="12"/>
      <c r="M77" s="12"/>
      <c r="N77" s="12"/>
      <c r="O77" s="12"/>
      <c r="P77" s="12"/>
    </row>
    <row r="78" spans="2:16">
      <c r="B78" s="13"/>
      <c r="C78" s="114" t="s">
        <v>48</v>
      </c>
      <c r="D78" s="114" t="s">
        <v>49</v>
      </c>
      <c r="E78" s="114" t="s">
        <v>228</v>
      </c>
      <c r="F78" s="114" t="s">
        <v>227</v>
      </c>
      <c r="G78" s="12"/>
      <c r="H78" s="12"/>
      <c r="I78" s="12"/>
      <c r="J78" s="12"/>
      <c r="K78" s="12"/>
      <c r="L78" s="12"/>
      <c r="M78" s="12"/>
      <c r="N78" s="12"/>
      <c r="O78" s="12"/>
      <c r="P78" s="12"/>
    </row>
    <row r="79" spans="2:16">
      <c r="B79" s="115" t="s">
        <v>229</v>
      </c>
      <c r="C79" s="35">
        <v>1.7543859649122806E-2</v>
      </c>
      <c r="D79" s="35">
        <v>0.88304093567251463</v>
      </c>
      <c r="E79" s="35">
        <v>4.6783625730994149E-2</v>
      </c>
      <c r="F79" s="35">
        <v>5.2631578947368418E-2</v>
      </c>
      <c r="G79" s="189"/>
      <c r="H79" s="188"/>
      <c r="I79" s="12"/>
      <c r="J79" s="12"/>
      <c r="K79" s="12"/>
      <c r="L79" s="12"/>
      <c r="M79" s="12"/>
      <c r="N79" s="12"/>
      <c r="O79" s="12"/>
      <c r="P79" s="12"/>
    </row>
    <row r="80" spans="2:16" ht="24.95">
      <c r="B80" s="172" t="s">
        <v>230</v>
      </c>
      <c r="C80" s="35">
        <v>0.1021671826625387</v>
      </c>
      <c r="D80" s="35">
        <v>0.8653250773993808</v>
      </c>
      <c r="E80" s="35">
        <v>1.5479876160990712E-2</v>
      </c>
      <c r="F80" s="35">
        <v>1.7027863777089782E-2</v>
      </c>
      <c r="G80" s="189"/>
      <c r="H80" s="188"/>
      <c r="I80" s="12"/>
      <c r="J80" s="12"/>
      <c r="K80" s="12"/>
      <c r="L80" s="12"/>
      <c r="M80" s="12"/>
      <c r="N80" s="12"/>
      <c r="O80" s="12"/>
      <c r="P80" s="12"/>
    </row>
    <row r="81" spans="2:16">
      <c r="B81" s="115" t="s">
        <v>231</v>
      </c>
      <c r="C81" s="35">
        <v>3.5897435897435895E-2</v>
      </c>
      <c r="D81" s="35">
        <v>0.59487179487179487</v>
      </c>
      <c r="E81" s="35">
        <v>0.25128205128205128</v>
      </c>
      <c r="F81" s="35">
        <v>0.11794871794871795</v>
      </c>
      <c r="G81" s="189"/>
      <c r="H81" s="188"/>
      <c r="I81" s="12"/>
      <c r="J81" s="12"/>
      <c r="K81" s="12"/>
      <c r="L81" s="12"/>
      <c r="M81" s="12"/>
      <c r="N81" s="12"/>
      <c r="O81" s="12"/>
      <c r="P81" s="12"/>
    </row>
    <row r="82" spans="2:16">
      <c r="B82" s="115" t="s">
        <v>241</v>
      </c>
      <c r="C82" s="35">
        <v>1.4492753623188406E-2</v>
      </c>
      <c r="D82" s="35">
        <v>0.76811594202898548</v>
      </c>
      <c r="E82" s="35">
        <v>0.11594202898550725</v>
      </c>
      <c r="F82" s="35">
        <v>0.10144927536231885</v>
      </c>
      <c r="G82" s="189"/>
      <c r="H82" s="188"/>
      <c r="I82" s="12"/>
      <c r="J82" s="12"/>
      <c r="K82" s="12"/>
      <c r="L82" s="12"/>
      <c r="M82" s="12"/>
      <c r="N82" s="12"/>
      <c r="O82" s="12"/>
      <c r="P82" s="12"/>
    </row>
    <row r="83" spans="2:16">
      <c r="B83" s="115" t="s">
        <v>233</v>
      </c>
      <c r="C83" s="35">
        <v>5.9104341895885428E-3</v>
      </c>
      <c r="D83" s="35">
        <v>0.38190497840418275</v>
      </c>
      <c r="E83" s="35">
        <v>0.15867242555126165</v>
      </c>
      <c r="F83" s="35">
        <v>0.45351216185496701</v>
      </c>
      <c r="G83" s="189"/>
      <c r="H83" s="188"/>
      <c r="I83" s="12"/>
      <c r="J83" s="12"/>
      <c r="K83" s="12"/>
      <c r="L83" s="12"/>
      <c r="M83" s="12"/>
      <c r="N83" s="12"/>
      <c r="O83" s="12"/>
      <c r="P83" s="12"/>
    </row>
    <row r="84" spans="2:16">
      <c r="B84" s="115" t="s">
        <v>234</v>
      </c>
      <c r="C84" s="35">
        <v>5.9392265193370167E-2</v>
      </c>
      <c r="D84" s="35">
        <v>0.84944751381215466</v>
      </c>
      <c r="E84" s="35">
        <v>6.4917127071823205E-2</v>
      </c>
      <c r="F84" s="35">
        <v>2.6243093922651933E-2</v>
      </c>
      <c r="G84" s="189"/>
      <c r="H84" s="188"/>
      <c r="I84" s="12"/>
      <c r="J84" s="12"/>
      <c r="K84" s="12"/>
      <c r="L84" s="12"/>
      <c r="M84" s="12"/>
      <c r="N84" s="12"/>
      <c r="O84" s="12"/>
      <c r="P84" s="12"/>
    </row>
    <row r="85" spans="2:16">
      <c r="B85" s="115" t="s">
        <v>235</v>
      </c>
      <c r="C85" s="35">
        <v>1.5590200445434299E-2</v>
      </c>
      <c r="D85" s="35">
        <v>0.80400890868596886</v>
      </c>
      <c r="E85" s="35">
        <v>7.126948775055679E-2</v>
      </c>
      <c r="F85" s="35">
        <v>0.10913140311804009</v>
      </c>
      <c r="G85" s="189"/>
      <c r="H85" s="188"/>
      <c r="I85" s="12"/>
      <c r="J85" s="12"/>
      <c r="K85" s="12"/>
      <c r="L85" s="12"/>
      <c r="M85" s="12"/>
      <c r="N85" s="12"/>
      <c r="O85" s="12"/>
      <c r="P85" s="12"/>
    </row>
    <row r="86" spans="2:16">
      <c r="B86" s="115" t="s">
        <v>236</v>
      </c>
      <c r="C86" s="35">
        <v>8.6956521739130432E-2</v>
      </c>
      <c r="D86" s="35">
        <v>0.59420289855072461</v>
      </c>
      <c r="E86" s="35">
        <v>0.13043478260869565</v>
      </c>
      <c r="F86" s="35">
        <v>0.18840579710144928</v>
      </c>
      <c r="G86" s="189"/>
      <c r="H86" s="188"/>
      <c r="I86" s="12"/>
      <c r="J86" s="12"/>
      <c r="K86" s="12"/>
      <c r="L86" s="12"/>
      <c r="M86" s="12"/>
      <c r="N86" s="12"/>
      <c r="O86" s="12"/>
      <c r="P86" s="12"/>
    </row>
    <row r="87" spans="2:16">
      <c r="B87" s="115" t="s">
        <v>237</v>
      </c>
      <c r="C87" s="35">
        <v>1.968503937007874E-2</v>
      </c>
      <c r="D87" s="35">
        <v>0.77165354330708658</v>
      </c>
      <c r="E87" s="35">
        <v>0.1062992125984252</v>
      </c>
      <c r="F87" s="35">
        <v>0.10236220472440945</v>
      </c>
      <c r="G87" s="189"/>
      <c r="H87" s="188"/>
      <c r="I87" s="12"/>
      <c r="J87" s="12"/>
      <c r="K87" s="12"/>
      <c r="L87" s="12"/>
      <c r="M87" s="12"/>
      <c r="N87" s="12"/>
      <c r="O87" s="12"/>
      <c r="P87" s="12"/>
    </row>
    <row r="88" spans="2:16">
      <c r="B88" s="115" t="s">
        <v>238</v>
      </c>
      <c r="C88" s="35">
        <v>0</v>
      </c>
      <c r="D88" s="35">
        <v>0.38216560509554143</v>
      </c>
      <c r="E88" s="35">
        <v>0.29617834394904458</v>
      </c>
      <c r="F88" s="35">
        <v>0.321656050955414</v>
      </c>
      <c r="G88" s="189"/>
      <c r="H88" s="188"/>
      <c r="I88" s="12"/>
      <c r="J88" s="12"/>
      <c r="K88" s="12"/>
      <c r="L88" s="12"/>
      <c r="M88" s="12"/>
      <c r="N88" s="12"/>
      <c r="O88" s="12"/>
      <c r="P88" s="12"/>
    </row>
    <row r="89" spans="2:16">
      <c r="B89" s="118" t="s">
        <v>239</v>
      </c>
      <c r="C89" s="36">
        <v>2.2496570644718793E-2</v>
      </c>
      <c r="D89" s="36">
        <v>0.53388203017832647</v>
      </c>
      <c r="E89" s="36">
        <v>0.13456790123456791</v>
      </c>
      <c r="F89" s="36">
        <v>0.30905349794238685</v>
      </c>
      <c r="G89" s="189"/>
      <c r="H89" s="188"/>
      <c r="I89" s="12"/>
      <c r="J89" s="12"/>
      <c r="K89" s="12"/>
      <c r="L89" s="12"/>
      <c r="M89" s="12"/>
      <c r="N89" s="12"/>
      <c r="O89" s="12"/>
      <c r="P89" s="12"/>
    </row>
    <row r="90" spans="2:16">
      <c r="B90" s="32" t="s">
        <v>243</v>
      </c>
      <c r="C90" s="12"/>
      <c r="D90" s="12"/>
      <c r="E90" s="12"/>
      <c r="F90" s="12"/>
      <c r="G90" s="12"/>
      <c r="H90" s="201"/>
      <c r="I90" s="12"/>
      <c r="J90" s="12"/>
      <c r="K90" s="12"/>
      <c r="L90" s="12"/>
      <c r="M90" s="12"/>
      <c r="N90" s="12"/>
      <c r="O90" s="12"/>
      <c r="P90" s="12"/>
    </row>
    <row r="91" spans="2:16">
      <c r="B91" s="32" t="s">
        <v>244</v>
      </c>
      <c r="C91" s="12"/>
      <c r="D91" s="12"/>
      <c r="E91" s="12"/>
      <c r="F91" s="12"/>
      <c r="G91" s="12"/>
      <c r="H91" s="12"/>
      <c r="I91" s="12"/>
      <c r="J91" s="12"/>
      <c r="K91" s="12"/>
      <c r="L91" s="12"/>
      <c r="M91" s="12"/>
      <c r="N91" s="12"/>
      <c r="O91" s="12"/>
      <c r="P91" s="12"/>
    </row>
    <row r="92" spans="2:16">
      <c r="B92" s="32" t="s">
        <v>245</v>
      </c>
      <c r="C92" s="12"/>
      <c r="D92" s="12"/>
      <c r="E92" s="12"/>
      <c r="F92" s="12"/>
      <c r="G92" s="12"/>
      <c r="H92" s="12"/>
      <c r="I92" s="12"/>
      <c r="J92" s="12"/>
      <c r="K92" s="12"/>
      <c r="L92" s="12"/>
      <c r="M92" s="12"/>
      <c r="N92" s="12"/>
      <c r="O92" s="12"/>
      <c r="P92" s="12"/>
    </row>
    <row r="93" spans="2:16">
      <c r="B93" s="32" t="s">
        <v>246</v>
      </c>
      <c r="C93" s="12"/>
      <c r="D93" s="12"/>
      <c r="E93" s="12"/>
      <c r="F93" s="12"/>
      <c r="G93" s="12"/>
      <c r="H93" s="12"/>
      <c r="I93" s="12"/>
      <c r="J93" s="12"/>
      <c r="K93" s="12"/>
      <c r="L93" s="12"/>
      <c r="M93" s="12"/>
      <c r="N93" s="12"/>
      <c r="O93" s="12"/>
      <c r="P93" s="12"/>
    </row>
  </sheetData>
  <mergeCells count="17">
    <mergeCell ref="M3:P3"/>
    <mergeCell ref="C16:F16"/>
    <mergeCell ref="H16:K16"/>
    <mergeCell ref="B16:B17"/>
    <mergeCell ref="M16:P16"/>
    <mergeCell ref="B50:B51"/>
    <mergeCell ref="C50:F50"/>
    <mergeCell ref="B3:B4"/>
    <mergeCell ref="C3:F3"/>
    <mergeCell ref="H3:K3"/>
    <mergeCell ref="H50:K50"/>
    <mergeCell ref="C77:F77"/>
    <mergeCell ref="C63:F63"/>
    <mergeCell ref="H63:K63"/>
    <mergeCell ref="M63:P63"/>
    <mergeCell ref="C30:F30"/>
    <mergeCell ref="M50:P50"/>
  </mergeCells>
  <hyperlinks>
    <hyperlink ref="P2" location="Index!A1" display="Index" xr:uid="{A1325A3C-77BC-4866-A2FD-0716918BF335}"/>
    <hyperlink ref="A1" location="Index!A1" display="Index" xr:uid="{60A15DA0-B546-4738-BE7C-1E1EAE1EB484}"/>
  </hyperlinks>
  <pageMargins left="0.7" right="0.7" top="0.75" bottom="0.75" header="0.3" footer="0.3"/>
  <pageSetup paperSize="9" scale="69" orientation="landscape" r:id="rId1"/>
  <headerFooter>
    <oddFooter>&amp;L&amp;1#&amp;"Calibri"&amp;11&amp;K000000OFFICIAL: Sensitive</oddFooter>
  </headerFooter>
  <rowBreaks count="1" manualBreakCount="1">
    <brk id="46"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C0029-2989-46D1-B88C-CAD2F4ED54C2}">
  <dimension ref="A1:J23"/>
  <sheetViews>
    <sheetView showGridLines="0" view="pageBreakPreview" zoomScale="110" zoomScaleNormal="100" zoomScaleSheetLayoutView="110" workbookViewId="0">
      <selection activeCell="B24" sqref="B24"/>
    </sheetView>
  </sheetViews>
  <sheetFormatPr defaultColWidth="9.140625" defaultRowHeight="15" customHeight="1"/>
  <cols>
    <col min="1" max="1" width="6.28515625" customWidth="1"/>
    <col min="2" max="2" width="18.7109375" customWidth="1"/>
    <col min="3" max="3" width="15.7109375" customWidth="1"/>
    <col min="4" max="4" width="2.5703125" customWidth="1"/>
    <col min="5" max="5" width="12.140625" customWidth="1"/>
    <col min="6" max="6" width="3" customWidth="1"/>
    <col min="7" max="7" width="15.5703125" bestFit="1" customWidth="1"/>
    <col min="8" max="8" width="12.140625" customWidth="1"/>
    <col min="11" max="11" width="13.7109375" customWidth="1"/>
  </cols>
  <sheetData>
    <row r="1" spans="1:10" ht="14.45">
      <c r="A1" s="6" t="s">
        <v>42</v>
      </c>
      <c r="B1" s="205" t="s">
        <v>43</v>
      </c>
      <c r="C1" s="205"/>
      <c r="D1" s="205"/>
      <c r="J1" s="6"/>
    </row>
    <row r="2" spans="1:10" ht="14.45">
      <c r="B2" s="81" t="s">
        <v>248</v>
      </c>
      <c r="C2" s="10"/>
      <c r="D2" s="10"/>
      <c r="E2" s="10"/>
      <c r="F2" s="10"/>
      <c r="G2" s="10"/>
    </row>
    <row r="3" spans="1:10" ht="24">
      <c r="B3" s="21" t="s">
        <v>249</v>
      </c>
      <c r="C3" s="21" t="s">
        <v>250</v>
      </c>
      <c r="D3" s="17"/>
      <c r="E3" s="93" t="s">
        <v>251</v>
      </c>
      <c r="F3" s="17"/>
      <c r="G3" s="93" t="s">
        <v>252</v>
      </c>
    </row>
    <row r="4" spans="1:10" ht="14.45">
      <c r="B4" s="21" t="s">
        <v>253</v>
      </c>
      <c r="C4" s="21" t="s">
        <v>253</v>
      </c>
      <c r="D4" s="21"/>
      <c r="E4" s="21" t="s">
        <v>254</v>
      </c>
      <c r="F4" s="21"/>
      <c r="G4" s="21" t="s">
        <v>255</v>
      </c>
    </row>
    <row r="5" spans="1:10" ht="14.45">
      <c r="B5" s="15" t="s">
        <v>256</v>
      </c>
      <c r="C5" s="25">
        <v>0</v>
      </c>
      <c r="D5" s="15"/>
      <c r="E5" s="15">
        <v>4253</v>
      </c>
      <c r="F5" s="15"/>
      <c r="G5" s="141">
        <f>E5*C5</f>
        <v>0</v>
      </c>
    </row>
    <row r="6" spans="1:10" ht="14.45">
      <c r="B6" s="15" t="s">
        <v>257</v>
      </c>
      <c r="C6" s="25">
        <v>75</v>
      </c>
      <c r="D6" s="15"/>
      <c r="E6" s="15">
        <v>1743</v>
      </c>
      <c r="F6" s="15"/>
      <c r="G6" s="142">
        <f>SUM(E6*C6)/1000000</f>
        <v>0.13072500000000001</v>
      </c>
    </row>
    <row r="7" spans="1:10" ht="14.45">
      <c r="B7" s="15" t="s">
        <v>258</v>
      </c>
      <c r="C7" s="25">
        <v>225</v>
      </c>
      <c r="D7" s="15"/>
      <c r="E7" s="15">
        <v>3202</v>
      </c>
      <c r="F7" s="15"/>
      <c r="G7" s="142">
        <f t="shared" ref="G7:G19" si="0">SUM(E7*C7)/1000000</f>
        <v>0.72045000000000003</v>
      </c>
    </row>
    <row r="8" spans="1:10" ht="14.45">
      <c r="B8" s="15" t="s">
        <v>259</v>
      </c>
      <c r="C8" s="49">
        <v>350</v>
      </c>
      <c r="D8" s="15"/>
      <c r="E8" s="15">
        <v>4057</v>
      </c>
      <c r="F8" s="15"/>
      <c r="G8" s="142">
        <f t="shared" si="0"/>
        <v>1.41995</v>
      </c>
    </row>
    <row r="9" spans="1:10" ht="14.45">
      <c r="B9" s="15" t="s">
        <v>260</v>
      </c>
      <c r="C9" s="49">
        <v>450</v>
      </c>
      <c r="D9" s="15"/>
      <c r="E9" s="15">
        <v>3970</v>
      </c>
      <c r="F9" s="15"/>
      <c r="G9" s="142">
        <f t="shared" si="0"/>
        <v>1.7865</v>
      </c>
    </row>
    <row r="10" spans="1:10" ht="14.45">
      <c r="B10" s="15" t="s">
        <v>261</v>
      </c>
      <c r="C10" s="49">
        <v>575</v>
      </c>
      <c r="D10" s="15"/>
      <c r="E10" s="15">
        <v>3742</v>
      </c>
      <c r="F10" s="15"/>
      <c r="G10" s="142">
        <f t="shared" si="0"/>
        <v>2.1516500000000001</v>
      </c>
    </row>
    <row r="11" spans="1:10" ht="14.45">
      <c r="B11" s="15" t="s">
        <v>262</v>
      </c>
      <c r="C11" s="49">
        <v>725</v>
      </c>
      <c r="D11" s="15"/>
      <c r="E11" s="15">
        <v>3258</v>
      </c>
      <c r="F11" s="15"/>
      <c r="G11" s="142">
        <f t="shared" si="0"/>
        <v>2.36205</v>
      </c>
    </row>
    <row r="12" spans="1:10" ht="14.45">
      <c r="B12" s="15" t="s">
        <v>263</v>
      </c>
      <c r="C12" s="49">
        <v>900</v>
      </c>
      <c r="D12" s="15"/>
      <c r="E12" s="15">
        <v>3671</v>
      </c>
      <c r="F12" s="15"/>
      <c r="G12" s="142">
        <f t="shared" si="0"/>
        <v>3.3039000000000001</v>
      </c>
    </row>
    <row r="13" spans="1:10" ht="14.45">
      <c r="B13" s="15" t="s">
        <v>264</v>
      </c>
      <c r="C13" s="49">
        <v>1125</v>
      </c>
      <c r="D13" s="15"/>
      <c r="E13" s="15">
        <v>3786</v>
      </c>
      <c r="F13" s="15"/>
      <c r="G13" s="142">
        <f t="shared" si="0"/>
        <v>4.2592499999999998</v>
      </c>
    </row>
    <row r="14" spans="1:10" ht="14.45">
      <c r="B14" s="15" t="s">
        <v>265</v>
      </c>
      <c r="C14" s="49">
        <v>1375</v>
      </c>
      <c r="D14" s="15"/>
      <c r="E14" s="15">
        <v>2745</v>
      </c>
      <c r="F14" s="15"/>
      <c r="G14" s="142">
        <f t="shared" si="0"/>
        <v>3.774375</v>
      </c>
    </row>
    <row r="15" spans="1:10" ht="14.45">
      <c r="B15" s="15" t="s">
        <v>266</v>
      </c>
      <c r="C15" s="49">
        <v>1625</v>
      </c>
      <c r="D15" s="15"/>
      <c r="E15" s="15">
        <v>2192</v>
      </c>
      <c r="F15" s="15"/>
      <c r="G15" s="142">
        <f t="shared" si="0"/>
        <v>3.5619999999999998</v>
      </c>
    </row>
    <row r="16" spans="1:10" ht="14.45">
      <c r="B16" s="15" t="s">
        <v>267</v>
      </c>
      <c r="C16" s="49">
        <v>1875</v>
      </c>
      <c r="D16" s="15"/>
      <c r="E16" s="15">
        <v>1474</v>
      </c>
      <c r="F16" s="15"/>
      <c r="G16" s="142">
        <f t="shared" si="0"/>
        <v>2.7637499999999999</v>
      </c>
    </row>
    <row r="17" spans="2:7" ht="14.45">
      <c r="B17" s="15" t="s">
        <v>268</v>
      </c>
      <c r="C17" s="49">
        <v>2500</v>
      </c>
      <c r="D17" s="15"/>
      <c r="E17" s="15">
        <v>1975</v>
      </c>
      <c r="F17" s="15"/>
      <c r="G17" s="142">
        <f t="shared" si="0"/>
        <v>4.9375</v>
      </c>
    </row>
    <row r="18" spans="2:7" ht="14.45">
      <c r="B18" s="15" t="s">
        <v>269</v>
      </c>
      <c r="C18" s="49">
        <v>3250</v>
      </c>
      <c r="D18" s="15"/>
      <c r="E18" s="15">
        <v>363</v>
      </c>
      <c r="F18" s="15"/>
      <c r="G18" s="142">
        <f t="shared" si="0"/>
        <v>1.1797500000000001</v>
      </c>
    </row>
    <row r="19" spans="2:7" ht="14.45">
      <c r="B19" s="15" t="s">
        <v>270</v>
      </c>
      <c r="C19" s="49">
        <v>3500</v>
      </c>
      <c r="D19" s="15"/>
      <c r="E19" s="15">
        <v>707</v>
      </c>
      <c r="F19" s="15"/>
      <c r="G19" s="142">
        <f t="shared" si="0"/>
        <v>2.4744999999999999</v>
      </c>
    </row>
    <row r="20" spans="2:7" ht="14.45">
      <c r="B20" s="51" t="s">
        <v>271</v>
      </c>
      <c r="C20" s="51" t="s">
        <v>272</v>
      </c>
      <c r="D20" s="51"/>
      <c r="E20" s="51" t="s">
        <v>272</v>
      </c>
      <c r="F20" s="15"/>
      <c r="G20" s="142">
        <f>SUM(G5:G19)</f>
        <v>34.826349999999998</v>
      </c>
    </row>
    <row r="21" spans="2:7" ht="14.45">
      <c r="B21" s="21" t="s">
        <v>273</v>
      </c>
      <c r="C21" s="52" t="s">
        <v>272</v>
      </c>
      <c r="D21" s="19"/>
      <c r="E21" s="52" t="s">
        <v>272</v>
      </c>
      <c r="F21" s="19"/>
      <c r="G21" s="143">
        <f>G20*52</f>
        <v>1810.9702</v>
      </c>
    </row>
    <row r="22" spans="2:7" ht="14.45">
      <c r="B22" s="11" t="s">
        <v>51</v>
      </c>
    </row>
    <row r="23" spans="2:7" ht="15" customHeight="1">
      <c r="B23" s="11" t="s">
        <v>188</v>
      </c>
    </row>
  </sheetData>
  <mergeCells count="1">
    <mergeCell ref="B1:D1"/>
  </mergeCells>
  <hyperlinks>
    <hyperlink ref="A1" location="Index!A1" display="Index" xr:uid="{B39C0F5D-11B1-449C-89B2-86C062DC539F}"/>
  </hyperlinks>
  <pageMargins left="0.7" right="0.7" top="0.75" bottom="0.75" header="0.3" footer="0.3"/>
  <pageSetup paperSize="9" orientation="landscape" r:id="rId1"/>
  <headerFooter>
    <oddFooter>&amp;L&amp;1#&amp;"Calibri"&amp;11&amp;K000000OFFICIAL: Sensitive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96C8A-60BD-4D8B-90EE-BA0A06BC9765}">
  <dimension ref="A1:J39"/>
  <sheetViews>
    <sheetView showGridLines="0" view="pageBreakPreview" zoomScale="110" zoomScaleNormal="60" zoomScaleSheetLayoutView="110" workbookViewId="0">
      <selection activeCell="B2" sqref="B2"/>
    </sheetView>
  </sheetViews>
  <sheetFormatPr defaultColWidth="9.140625" defaultRowHeight="14.45"/>
  <cols>
    <col min="2" max="2" width="24.5703125" customWidth="1"/>
    <col min="3" max="3" width="18.140625" customWidth="1"/>
    <col min="4" max="4" width="2.7109375" customWidth="1"/>
    <col min="5" max="5" width="10" customWidth="1"/>
    <col min="6" max="6" width="12.5703125" bestFit="1" customWidth="1"/>
    <col min="7" max="7" width="2.5703125" customWidth="1"/>
    <col min="8" max="8" width="19.5703125" bestFit="1" customWidth="1"/>
    <col min="9" max="9" width="17" bestFit="1" customWidth="1"/>
    <col min="10" max="10" width="10" customWidth="1"/>
  </cols>
  <sheetData>
    <row r="1" spans="1:9">
      <c r="A1" s="6" t="s">
        <v>42</v>
      </c>
      <c r="B1" s="205" t="s">
        <v>43</v>
      </c>
      <c r="C1" s="205"/>
      <c r="D1" s="205"/>
    </row>
    <row r="2" spans="1:9">
      <c r="B2" s="81" t="s">
        <v>274</v>
      </c>
      <c r="C2" s="10"/>
      <c r="D2" s="10"/>
      <c r="E2" s="10"/>
      <c r="F2" s="10"/>
      <c r="G2" s="10"/>
      <c r="H2" s="10"/>
      <c r="I2" s="10"/>
    </row>
    <row r="3" spans="1:9">
      <c r="B3" s="17"/>
      <c r="C3" s="17"/>
      <c r="D3" s="17"/>
      <c r="E3" s="212" t="s">
        <v>251</v>
      </c>
      <c r="F3" s="212"/>
      <c r="G3" s="17"/>
      <c r="H3" s="212" t="s">
        <v>252</v>
      </c>
      <c r="I3" s="212"/>
    </row>
    <row r="4" spans="1:9">
      <c r="B4" s="21" t="s">
        <v>249</v>
      </c>
      <c r="C4" s="21" t="s">
        <v>250</v>
      </c>
      <c r="D4" s="17"/>
      <c r="E4" s="21" t="s">
        <v>48</v>
      </c>
      <c r="F4" s="21" t="s">
        <v>49</v>
      </c>
      <c r="G4" s="17"/>
      <c r="H4" s="21" t="s">
        <v>48</v>
      </c>
      <c r="I4" s="21" t="s">
        <v>49</v>
      </c>
    </row>
    <row r="5" spans="1:9">
      <c r="B5" s="21" t="s">
        <v>253</v>
      </c>
      <c r="C5" s="21" t="s">
        <v>253</v>
      </c>
      <c r="D5" s="21"/>
      <c r="E5" s="21" t="s">
        <v>275</v>
      </c>
      <c r="F5" s="21" t="s">
        <v>275</v>
      </c>
      <c r="G5" s="21"/>
      <c r="H5" s="21" t="s">
        <v>276</v>
      </c>
      <c r="I5" s="21" t="s">
        <v>276</v>
      </c>
    </row>
    <row r="6" spans="1:9">
      <c r="B6" s="15" t="s">
        <v>256</v>
      </c>
      <c r="C6" s="25">
        <v>0</v>
      </c>
      <c r="D6" s="15"/>
      <c r="E6" s="15">
        <v>4253</v>
      </c>
      <c r="F6" s="15">
        <v>456420</v>
      </c>
      <c r="G6" s="15"/>
      <c r="H6" s="25">
        <v>0</v>
      </c>
      <c r="I6" s="50">
        <v>0</v>
      </c>
    </row>
    <row r="7" spans="1:9">
      <c r="B7" s="15" t="s">
        <v>257</v>
      </c>
      <c r="C7" s="25">
        <v>75</v>
      </c>
      <c r="D7" s="15"/>
      <c r="E7" s="15">
        <v>1743</v>
      </c>
      <c r="F7" s="15">
        <v>178804</v>
      </c>
      <c r="G7" s="15"/>
      <c r="H7" s="140">
        <f>E7*C7</f>
        <v>130725</v>
      </c>
      <c r="I7" s="140">
        <f>F7*C7</f>
        <v>13410300</v>
      </c>
    </row>
    <row r="8" spans="1:9">
      <c r="B8" s="15" t="s">
        <v>258</v>
      </c>
      <c r="C8" s="25">
        <v>225</v>
      </c>
      <c r="D8" s="15"/>
      <c r="E8" s="15">
        <v>3202</v>
      </c>
      <c r="F8" s="15">
        <v>254907</v>
      </c>
      <c r="G8" s="15"/>
      <c r="H8" s="140">
        <f t="shared" ref="H8:H20" si="0">E8*C8</f>
        <v>720450</v>
      </c>
      <c r="I8" s="140">
        <f t="shared" ref="I8:I20" si="1">F8*C8</f>
        <v>57354075</v>
      </c>
    </row>
    <row r="9" spans="1:9">
      <c r="B9" s="15" t="s">
        <v>259</v>
      </c>
      <c r="C9" s="49">
        <v>350</v>
      </c>
      <c r="D9" s="15"/>
      <c r="E9" s="15">
        <v>4057</v>
      </c>
      <c r="F9" s="15">
        <v>386722</v>
      </c>
      <c r="G9" s="15"/>
      <c r="H9" s="140">
        <f t="shared" si="0"/>
        <v>1419950</v>
      </c>
      <c r="I9" s="140">
        <f t="shared" si="1"/>
        <v>135352700</v>
      </c>
    </row>
    <row r="10" spans="1:9">
      <c r="B10" s="15" t="s">
        <v>260</v>
      </c>
      <c r="C10" s="49">
        <v>450</v>
      </c>
      <c r="D10" s="15"/>
      <c r="E10" s="15">
        <v>3970</v>
      </c>
      <c r="F10" s="15">
        <v>391543</v>
      </c>
      <c r="G10" s="15"/>
      <c r="H10" s="140">
        <f t="shared" si="0"/>
        <v>1786500</v>
      </c>
      <c r="I10" s="140">
        <f t="shared" si="1"/>
        <v>176194350</v>
      </c>
    </row>
    <row r="11" spans="1:9">
      <c r="B11" s="15" t="s">
        <v>261</v>
      </c>
      <c r="C11" s="49">
        <v>575</v>
      </c>
      <c r="D11" s="15"/>
      <c r="E11" s="15">
        <v>3742</v>
      </c>
      <c r="F11" s="15">
        <v>372973</v>
      </c>
      <c r="G11" s="15"/>
      <c r="H11" s="140">
        <f>E11*C11</f>
        <v>2151650</v>
      </c>
      <c r="I11" s="140">
        <f t="shared" si="1"/>
        <v>214459475</v>
      </c>
    </row>
    <row r="12" spans="1:9">
      <c r="B12" s="15" t="s">
        <v>262</v>
      </c>
      <c r="C12" s="49">
        <v>725</v>
      </c>
      <c r="D12" s="15"/>
      <c r="E12" s="15">
        <v>3258</v>
      </c>
      <c r="F12" s="15">
        <v>361721</v>
      </c>
      <c r="G12" s="15"/>
      <c r="H12" s="140">
        <f t="shared" si="0"/>
        <v>2362050</v>
      </c>
      <c r="I12" s="140">
        <f t="shared" si="1"/>
        <v>262247725</v>
      </c>
    </row>
    <row r="13" spans="1:9">
      <c r="B13" s="15" t="s">
        <v>263</v>
      </c>
      <c r="C13" s="49">
        <v>900</v>
      </c>
      <c r="D13" s="15"/>
      <c r="E13" s="15">
        <v>3671</v>
      </c>
      <c r="F13" s="15">
        <v>432118</v>
      </c>
      <c r="G13" s="15"/>
      <c r="H13" s="140">
        <f t="shared" si="0"/>
        <v>3303900</v>
      </c>
      <c r="I13" s="140">
        <f t="shared" si="1"/>
        <v>388906200</v>
      </c>
    </row>
    <row r="14" spans="1:9">
      <c r="B14" s="15" t="s">
        <v>264</v>
      </c>
      <c r="C14" s="49">
        <v>1125</v>
      </c>
      <c r="D14" s="15"/>
      <c r="E14" s="15">
        <v>3786</v>
      </c>
      <c r="F14" s="15">
        <v>477923</v>
      </c>
      <c r="G14" s="15"/>
      <c r="H14" s="140">
        <f t="shared" si="0"/>
        <v>4259250</v>
      </c>
      <c r="I14" s="140">
        <f t="shared" si="1"/>
        <v>537663375</v>
      </c>
    </row>
    <row r="15" spans="1:9">
      <c r="B15" s="15" t="s">
        <v>265</v>
      </c>
      <c r="C15" s="49">
        <v>1375</v>
      </c>
      <c r="D15" s="15"/>
      <c r="E15" s="15">
        <v>2745</v>
      </c>
      <c r="F15" s="15">
        <v>361677</v>
      </c>
      <c r="G15" s="15"/>
      <c r="H15" s="140">
        <f t="shared" si="0"/>
        <v>3774375</v>
      </c>
      <c r="I15" s="140">
        <f t="shared" si="1"/>
        <v>497305875</v>
      </c>
    </row>
    <row r="16" spans="1:9">
      <c r="B16" s="15" t="s">
        <v>266</v>
      </c>
      <c r="C16" s="49">
        <v>1625</v>
      </c>
      <c r="D16" s="15"/>
      <c r="E16" s="15">
        <v>2192</v>
      </c>
      <c r="F16" s="15">
        <v>318337</v>
      </c>
      <c r="G16" s="15"/>
      <c r="H16" s="140">
        <f t="shared" si="0"/>
        <v>3562000</v>
      </c>
      <c r="I16" s="140">
        <f t="shared" si="1"/>
        <v>517297625</v>
      </c>
    </row>
    <row r="17" spans="2:10">
      <c r="B17" s="15" t="s">
        <v>267</v>
      </c>
      <c r="C17" s="49">
        <v>1875</v>
      </c>
      <c r="D17" s="15"/>
      <c r="E17" s="15">
        <v>1474</v>
      </c>
      <c r="F17" s="15">
        <v>227919</v>
      </c>
      <c r="G17" s="15"/>
      <c r="H17" s="140">
        <f t="shared" si="0"/>
        <v>2763750</v>
      </c>
      <c r="I17" s="140">
        <f t="shared" si="1"/>
        <v>427348125</v>
      </c>
    </row>
    <row r="18" spans="2:10">
      <c r="B18" s="15" t="s">
        <v>268</v>
      </c>
      <c r="C18" s="49">
        <v>2500</v>
      </c>
      <c r="D18" s="15"/>
      <c r="E18" s="15">
        <v>1975</v>
      </c>
      <c r="F18" s="15">
        <v>390252</v>
      </c>
      <c r="G18" s="15"/>
      <c r="H18" s="140">
        <f t="shared" si="0"/>
        <v>4937500</v>
      </c>
      <c r="I18" s="140">
        <f t="shared" si="1"/>
        <v>975630000</v>
      </c>
    </row>
    <row r="19" spans="2:10">
      <c r="B19" s="15" t="s">
        <v>277</v>
      </c>
      <c r="C19" s="49">
        <v>3250</v>
      </c>
      <c r="D19" s="15"/>
      <c r="E19" s="15">
        <v>363</v>
      </c>
      <c r="F19" s="15">
        <v>92822</v>
      </c>
      <c r="G19" s="15"/>
      <c r="H19" s="140">
        <f t="shared" si="0"/>
        <v>1179750</v>
      </c>
      <c r="I19" s="140">
        <f t="shared" si="1"/>
        <v>301671500</v>
      </c>
    </row>
    <row r="20" spans="2:10">
      <c r="B20" s="15" t="s">
        <v>278</v>
      </c>
      <c r="C20" s="49">
        <v>3500</v>
      </c>
      <c r="D20" s="15"/>
      <c r="E20" s="15">
        <v>707</v>
      </c>
      <c r="F20" s="15">
        <v>168632</v>
      </c>
      <c r="G20" s="15"/>
      <c r="H20" s="140">
        <f t="shared" si="0"/>
        <v>2474500</v>
      </c>
      <c r="I20" s="140">
        <f t="shared" si="1"/>
        <v>590212000</v>
      </c>
    </row>
    <row r="21" spans="2:10">
      <c r="B21" s="52" t="s">
        <v>279</v>
      </c>
      <c r="C21" s="52"/>
      <c r="D21" s="52"/>
      <c r="E21" s="92">
        <f>SUM(E6:E20)</f>
        <v>41138</v>
      </c>
      <c r="F21" s="92">
        <f>SUM(F6:F20)</f>
        <v>4872770</v>
      </c>
      <c r="G21" s="92">
        <f t="shared" ref="G21:I21" si="2">SUM(G6:G20)</f>
        <v>0</v>
      </c>
      <c r="H21" s="126">
        <f>SUM(H6:H20)</f>
        <v>34826350</v>
      </c>
      <c r="I21" s="126">
        <f t="shared" si="2"/>
        <v>5095053325</v>
      </c>
    </row>
    <row r="22" spans="2:10">
      <c r="B22" s="85"/>
      <c r="C22" s="85"/>
      <c r="D22" s="85"/>
      <c r="E22" s="86"/>
      <c r="F22" s="86"/>
      <c r="G22" s="85"/>
      <c r="H22" s="85"/>
      <c r="I22" s="85"/>
    </row>
    <row r="23" spans="2:10">
      <c r="B23" s="15"/>
      <c r="C23" s="15"/>
      <c r="D23" s="15"/>
      <c r="E23" s="21" t="s">
        <v>48</v>
      </c>
      <c r="F23" s="21" t="s">
        <v>49</v>
      </c>
      <c r="G23" s="17"/>
      <c r="H23" s="21" t="s">
        <v>48</v>
      </c>
      <c r="I23" s="21" t="s">
        <v>49</v>
      </c>
    </row>
    <row r="24" spans="2:10">
      <c r="B24" s="15" t="s">
        <v>280</v>
      </c>
      <c r="C24" s="17"/>
      <c r="D24" s="17"/>
      <c r="E24" s="53" t="s">
        <v>272</v>
      </c>
      <c r="F24" s="53" t="s">
        <v>272</v>
      </c>
      <c r="G24" s="15"/>
      <c r="H24" s="57">
        <f>(H21/E21)</f>
        <v>846.57372745393559</v>
      </c>
      <c r="I24" s="57">
        <f>(I21/F21)</f>
        <v>1045.6174465447784</v>
      </c>
    </row>
    <row r="25" spans="2:10">
      <c r="B25" s="15" t="s">
        <v>281</v>
      </c>
      <c r="C25" s="17"/>
      <c r="D25" s="17"/>
      <c r="E25" s="53" t="s">
        <v>272</v>
      </c>
      <c r="F25" s="53" t="s">
        <v>272</v>
      </c>
      <c r="G25" s="15"/>
      <c r="H25" s="57">
        <f>SUM(E21*SUM(I24-H24)*365)/7</f>
        <v>426959298.33215272</v>
      </c>
      <c r="I25" s="57" t="s">
        <v>272</v>
      </c>
    </row>
    <row r="26" spans="2:10">
      <c r="B26" s="15" t="s">
        <v>282</v>
      </c>
      <c r="C26" s="17"/>
      <c r="D26" s="17"/>
      <c r="E26" s="91">
        <v>0.58507917993809155</v>
      </c>
      <c r="F26" s="91">
        <v>0.62003734939305755</v>
      </c>
      <c r="G26" s="15"/>
      <c r="H26" s="53" t="s">
        <v>272</v>
      </c>
      <c r="I26" s="53" t="s">
        <v>272</v>
      </c>
      <c r="J26" s="84"/>
    </row>
    <row r="27" spans="2:10">
      <c r="B27" s="15" t="s">
        <v>283</v>
      </c>
      <c r="C27" s="17"/>
      <c r="D27" s="17"/>
      <c r="E27" s="53">
        <f>E21*SUM(F26/E26)</f>
        <v>43595.973594600575</v>
      </c>
      <c r="F27" s="53">
        <f>F21</f>
        <v>4872770</v>
      </c>
      <c r="G27" s="15"/>
      <c r="H27" s="53" t="s">
        <v>272</v>
      </c>
      <c r="I27" s="53" t="s">
        <v>272</v>
      </c>
      <c r="J27" s="84"/>
    </row>
    <row r="28" spans="2:10">
      <c r="B28" s="17" t="s">
        <v>284</v>
      </c>
      <c r="C28" s="17"/>
      <c r="D28" s="17"/>
      <c r="E28" s="55">
        <f>E27-E21</f>
        <v>2457.9735946005749</v>
      </c>
      <c r="F28" s="53" t="s">
        <v>272</v>
      </c>
      <c r="G28" s="15"/>
      <c r="H28" s="53" t="s">
        <v>272</v>
      </c>
      <c r="I28" s="53" t="s">
        <v>272</v>
      </c>
    </row>
    <row r="29" spans="2:10">
      <c r="B29" s="15" t="s">
        <v>285</v>
      </c>
      <c r="C29" s="17"/>
      <c r="D29" s="17"/>
      <c r="E29" s="53"/>
      <c r="F29" s="53"/>
      <c r="G29" s="15"/>
      <c r="H29" s="57">
        <f>SUM(SUM(SUM(E28)*I24)*365)/7</f>
        <v>134012360.98373877</v>
      </c>
      <c r="I29" s="53" t="s">
        <v>272</v>
      </c>
    </row>
    <row r="30" spans="2:10">
      <c r="B30" s="21" t="s">
        <v>286</v>
      </c>
      <c r="C30" s="21"/>
      <c r="D30" s="21"/>
      <c r="E30" s="54" t="s">
        <v>272</v>
      </c>
      <c r="F30" s="54" t="s">
        <v>272</v>
      </c>
      <c r="G30" s="21"/>
      <c r="H30" s="59">
        <f>H25+H29</f>
        <v>560971659.3158915</v>
      </c>
      <c r="I30" s="54" t="s">
        <v>272</v>
      </c>
    </row>
    <row r="31" spans="2:10">
      <c r="B31" s="11" t="s">
        <v>51</v>
      </c>
    </row>
    <row r="32" spans="2:10">
      <c r="B32" s="11" t="s">
        <v>188</v>
      </c>
    </row>
    <row r="33" spans="2:2">
      <c r="B33" s="11" t="s">
        <v>287</v>
      </c>
    </row>
    <row r="34" spans="2:2">
      <c r="B34" s="11" t="s">
        <v>288</v>
      </c>
    </row>
    <row r="35" spans="2:2">
      <c r="B35" s="11" t="s">
        <v>289</v>
      </c>
    </row>
    <row r="36" spans="2:2">
      <c r="B36" s="11" t="s">
        <v>290</v>
      </c>
    </row>
    <row r="39" spans="2:2">
      <c r="B39" s="99"/>
    </row>
  </sheetData>
  <mergeCells count="3">
    <mergeCell ref="E3:F3"/>
    <mergeCell ref="H3:I3"/>
    <mergeCell ref="B1:D1"/>
  </mergeCells>
  <hyperlinks>
    <hyperlink ref="A1" location="Index!A1" display="Index" xr:uid="{805E3D13-4E40-49EE-814E-FE0258B9DB0B}"/>
  </hyperlinks>
  <pageMargins left="0.7" right="0.7" top="0.75" bottom="0.75" header="0.3" footer="0.3"/>
  <pageSetup paperSize="9" scale="94" orientation="landscape" r:id="rId1"/>
  <headerFooter>
    <oddFooter>&amp;L&amp;1#&amp;"Calibri"&amp;11&amp;K000000OFFICIAL: Sensitive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Q36"/>
  <sheetViews>
    <sheetView showGridLines="0" view="pageBreakPreview" zoomScale="60" zoomScaleNormal="100" workbookViewId="0"/>
  </sheetViews>
  <sheetFormatPr defaultRowHeight="14.45"/>
  <cols>
    <col min="2" max="2" width="9.7109375" customWidth="1"/>
    <col min="3" max="3" width="12.7109375" customWidth="1"/>
    <col min="4" max="4" width="11" customWidth="1"/>
    <col min="5" max="5" width="9.5703125" bestFit="1" customWidth="1"/>
    <col min="7" max="7" width="7.85546875" customWidth="1"/>
    <col min="8" max="8" width="10.7109375" customWidth="1"/>
    <col min="9" max="9" width="13.28515625" customWidth="1"/>
    <col min="10" max="10" width="9.42578125" customWidth="1"/>
    <col min="11" max="11" width="14.28515625" customWidth="1"/>
    <col min="12" max="12" width="8.5703125" bestFit="1" customWidth="1"/>
    <col min="14" max="15" width="11" bestFit="1" customWidth="1"/>
  </cols>
  <sheetData>
    <row r="1" spans="1:17">
      <c r="A1" s="6" t="s">
        <v>42</v>
      </c>
      <c r="B1" s="205" t="s">
        <v>43</v>
      </c>
      <c r="C1" s="205"/>
      <c r="D1" s="205"/>
      <c r="O1" s="6"/>
    </row>
    <row r="2" spans="1:17">
      <c r="B2" s="102" t="s">
        <v>44</v>
      </c>
      <c r="C2" s="14"/>
      <c r="D2" s="14"/>
      <c r="E2" s="7"/>
      <c r="F2" s="7"/>
      <c r="G2" s="7"/>
    </row>
    <row r="3" spans="1:17">
      <c r="B3" s="22" t="s">
        <v>45</v>
      </c>
      <c r="C3" s="23"/>
      <c r="D3" s="23"/>
      <c r="G3" s="22" t="s">
        <v>46</v>
      </c>
      <c r="H3" s="23"/>
      <c r="I3" s="23"/>
      <c r="J3" s="10"/>
      <c r="P3" s="63"/>
      <c r="Q3" s="63"/>
    </row>
    <row r="4" spans="1:17">
      <c r="B4" s="21" t="s">
        <v>47</v>
      </c>
      <c r="C4" s="21" t="s">
        <v>48</v>
      </c>
      <c r="D4" s="21" t="s">
        <v>49</v>
      </c>
      <c r="G4" s="21" t="s">
        <v>47</v>
      </c>
      <c r="H4" s="21" t="s">
        <v>48</v>
      </c>
      <c r="I4" s="21" t="s">
        <v>49</v>
      </c>
      <c r="J4" s="21" t="s">
        <v>50</v>
      </c>
    </row>
    <row r="5" spans="1:17">
      <c r="B5" s="24">
        <v>2006</v>
      </c>
      <c r="C5" s="57">
        <f>SUM(H5*365)/7</f>
        <v>39795.428571428572</v>
      </c>
      <c r="D5" s="57">
        <f>SUM(I5*365)/7</f>
        <v>53363</v>
      </c>
      <c r="E5" s="61"/>
      <c r="F5" s="61"/>
      <c r="G5" s="24">
        <v>2006</v>
      </c>
      <c r="H5" s="57">
        <v>763.2</v>
      </c>
      <c r="I5" s="57">
        <v>1023.4</v>
      </c>
      <c r="J5" s="16">
        <f>SUM(SUM(I5-H5)/I5)*-1</f>
        <v>-0.25425053742427195</v>
      </c>
    </row>
    <row r="6" spans="1:17">
      <c r="B6" s="24">
        <v>2011</v>
      </c>
      <c r="C6" s="57">
        <f t="shared" ref="C6" si="0">SUM(H6*365)/7</f>
        <v>50161.428571428572</v>
      </c>
      <c r="D6" s="57">
        <f t="shared" ref="D6:D7" si="1">SUM(I6*365)/7</f>
        <v>63510</v>
      </c>
      <c r="E6" s="61"/>
      <c r="F6" s="61"/>
      <c r="G6" s="24">
        <v>2011</v>
      </c>
      <c r="H6" s="57">
        <v>962</v>
      </c>
      <c r="I6" s="57">
        <v>1218</v>
      </c>
      <c r="J6" s="16">
        <f t="shared" ref="J6:J7" si="2">SUM(SUM(I6-H6)/I6)*-1</f>
        <v>-0.21018062397372742</v>
      </c>
    </row>
    <row r="7" spans="1:17">
      <c r="B7" s="24">
        <v>2016</v>
      </c>
      <c r="C7" s="78">
        <f>SUM(H7*365)/7</f>
        <v>62571.428571428572</v>
      </c>
      <c r="D7" s="78">
        <f t="shared" si="1"/>
        <v>74147.142857142855</v>
      </c>
      <c r="E7" s="79"/>
      <c r="F7" s="66"/>
      <c r="G7" s="24">
        <v>2016</v>
      </c>
      <c r="H7" s="78">
        <v>1200</v>
      </c>
      <c r="I7" s="78">
        <v>1422</v>
      </c>
      <c r="J7" s="18">
        <f t="shared" si="2"/>
        <v>-0.15611814345991562</v>
      </c>
    </row>
    <row r="8" spans="1:17">
      <c r="B8" s="26">
        <v>2021</v>
      </c>
      <c r="C8" s="138">
        <f>SUM(H8*365)/7</f>
        <v>81603.571428571435</v>
      </c>
      <c r="D8" s="138">
        <f>SUM(I8*365)/7</f>
        <v>91875.71428571429</v>
      </c>
      <c r="E8" s="122"/>
      <c r="F8" s="123"/>
      <c r="G8" s="26">
        <v>2021</v>
      </c>
      <c r="H8" s="58">
        <v>1565</v>
      </c>
      <c r="I8" s="58">
        <v>1762</v>
      </c>
      <c r="J8" s="139">
        <f>SUM(SUM(I8-H8)/I8)*-1</f>
        <v>-0.11180476730987514</v>
      </c>
      <c r="K8" s="148"/>
    </row>
    <row r="9" spans="1:17">
      <c r="B9" s="11" t="s">
        <v>51</v>
      </c>
      <c r="C9" s="11"/>
      <c r="D9" s="11"/>
      <c r="E9" s="11"/>
      <c r="F9" s="11"/>
      <c r="G9" s="11" t="s">
        <v>51</v>
      </c>
      <c r="H9" s="11"/>
      <c r="I9" s="11"/>
      <c r="J9" s="11"/>
      <c r="K9" s="148"/>
    </row>
    <row r="10" spans="1:17">
      <c r="B10" s="11"/>
      <c r="C10" s="11"/>
      <c r="D10" s="11"/>
      <c r="E10" s="11"/>
      <c r="F10" s="11"/>
      <c r="G10" s="11"/>
      <c r="H10" s="11"/>
      <c r="I10" s="11"/>
      <c r="J10" s="11"/>
      <c r="K10" s="148"/>
    </row>
    <row r="11" spans="1:17">
      <c r="B11" s="171" t="s">
        <v>52</v>
      </c>
      <c r="C11" s="15"/>
      <c r="D11" s="15"/>
    </row>
    <row r="12" spans="1:17">
      <c r="B12" s="22" t="s">
        <v>53</v>
      </c>
      <c r="C12" s="23"/>
      <c r="D12" s="23"/>
      <c r="G12" s="22" t="s">
        <v>54</v>
      </c>
      <c r="H12" s="23"/>
      <c r="I12" s="23"/>
      <c r="J12" s="10"/>
      <c r="K12" s="10"/>
      <c r="L12" s="10"/>
      <c r="Q12" s="11"/>
    </row>
    <row r="13" spans="1:17" ht="24">
      <c r="B13" s="21" t="s">
        <v>47</v>
      </c>
      <c r="C13" s="21" t="s">
        <v>48</v>
      </c>
      <c r="D13" s="21" t="s">
        <v>49</v>
      </c>
      <c r="G13" s="21" t="s">
        <v>47</v>
      </c>
      <c r="H13" s="21" t="s">
        <v>48</v>
      </c>
      <c r="I13" s="28" t="s">
        <v>55</v>
      </c>
      <c r="J13" s="28" t="s">
        <v>49</v>
      </c>
      <c r="K13" s="28" t="s">
        <v>56</v>
      </c>
      <c r="L13" s="21" t="s">
        <v>50</v>
      </c>
      <c r="Q13" s="11"/>
    </row>
    <row r="14" spans="1:17">
      <c r="B14" s="62" t="s">
        <v>57</v>
      </c>
      <c r="C14" s="57">
        <f>SUM(H14*365)/7</f>
        <v>25162.057142857142</v>
      </c>
      <c r="D14" s="57">
        <f>SUM(J14*365)/7</f>
        <v>40313.207142857143</v>
      </c>
      <c r="G14" s="62" t="s">
        <v>57</v>
      </c>
      <c r="H14" s="70">
        <v>482.56</v>
      </c>
      <c r="I14" s="60">
        <v>0.13100000000000001</v>
      </c>
      <c r="J14" s="69">
        <v>773.13</v>
      </c>
      <c r="K14" s="60">
        <v>1.7000000000000001E-2</v>
      </c>
      <c r="L14" s="16">
        <f>SUM(SUM(J14-H14)/J14)*-1</f>
        <v>-0.37583588788431438</v>
      </c>
    </row>
    <row r="15" spans="1:17">
      <c r="B15" s="144" t="s">
        <v>58</v>
      </c>
      <c r="C15" s="58">
        <f t="shared" ref="C15" si="3">SUM(H15*365)/7</f>
        <v>29721.428571428572</v>
      </c>
      <c r="D15" s="58">
        <f>SUM(J15*365)/7</f>
        <v>42652.857142857145</v>
      </c>
      <c r="E15" s="66"/>
      <c r="F15" s="66"/>
      <c r="G15" s="144" t="s">
        <v>58</v>
      </c>
      <c r="H15" s="145">
        <v>570</v>
      </c>
      <c r="I15" s="146">
        <v>4.3999999999999997E-2</v>
      </c>
      <c r="J15" s="147">
        <v>818</v>
      </c>
      <c r="K15" s="146">
        <v>7.3999999999999996E-2</v>
      </c>
      <c r="L15" s="20">
        <f>SUM(SUM(J15-H15)/J15)*-1</f>
        <v>-0.30317848410757947</v>
      </c>
    </row>
    <row r="16" spans="1:17">
      <c r="B16" s="11" t="s">
        <v>59</v>
      </c>
      <c r="C16" s="11"/>
      <c r="D16" s="11"/>
      <c r="E16" s="11"/>
      <c r="F16" s="11"/>
      <c r="G16" s="11"/>
      <c r="H16" s="11"/>
      <c r="I16" s="11"/>
      <c r="J16" s="11"/>
      <c r="K16" s="11"/>
      <c r="L16" s="11"/>
    </row>
    <row r="17" spans="1:12">
      <c r="B17" s="11" t="s">
        <v>60</v>
      </c>
      <c r="C17" s="15"/>
      <c r="D17" s="15"/>
      <c r="G17" s="11"/>
      <c r="H17" s="15"/>
      <c r="I17" s="15"/>
    </row>
    <row r="18" spans="1:12">
      <c r="A18" s="11"/>
      <c r="B18" s="11" t="s">
        <v>61</v>
      </c>
      <c r="C18" s="11"/>
      <c r="D18" s="11"/>
      <c r="E18" s="11"/>
      <c r="F18" s="11"/>
      <c r="G18" s="11"/>
      <c r="H18" s="11"/>
      <c r="I18" s="11"/>
      <c r="J18" s="11"/>
      <c r="K18" s="11"/>
      <c r="L18" s="11"/>
    </row>
    <row r="19" spans="1:12">
      <c r="B19" s="11" t="s">
        <v>62</v>
      </c>
      <c r="C19" s="15"/>
      <c r="D19" s="15"/>
      <c r="G19" s="11"/>
      <c r="H19" s="15"/>
      <c r="I19" s="15"/>
    </row>
    <row r="20" spans="1:12">
      <c r="B20" s="11" t="s">
        <v>63</v>
      </c>
      <c r="C20" s="15"/>
      <c r="D20" s="15"/>
      <c r="G20" s="11"/>
      <c r="H20" s="15"/>
      <c r="I20" s="15"/>
    </row>
    <row r="21" spans="1:12">
      <c r="B21" s="11" t="s">
        <v>64</v>
      </c>
      <c r="C21" s="15"/>
      <c r="D21" s="15"/>
    </row>
    <row r="22" spans="1:12">
      <c r="B22" s="11" t="s">
        <v>65</v>
      </c>
      <c r="C22" s="15"/>
      <c r="D22" s="15"/>
    </row>
    <row r="23" spans="1:12">
      <c r="B23" s="11" t="s">
        <v>66</v>
      </c>
      <c r="C23" s="15"/>
      <c r="D23" s="15"/>
    </row>
    <row r="24" spans="1:12">
      <c r="B24" s="11"/>
      <c r="C24" s="15"/>
      <c r="D24" s="15"/>
    </row>
    <row r="25" spans="1:12">
      <c r="B25" s="171" t="s">
        <v>67</v>
      </c>
      <c r="C25" s="15"/>
      <c r="D25" s="15"/>
    </row>
    <row r="26" spans="1:12">
      <c r="B26" s="22" t="s">
        <v>68</v>
      </c>
      <c r="C26" s="19"/>
      <c r="D26" s="19"/>
      <c r="G26" s="22" t="s">
        <v>69</v>
      </c>
      <c r="H26" s="23"/>
      <c r="I26" s="23"/>
      <c r="J26" s="10"/>
    </row>
    <row r="27" spans="1:12">
      <c r="B27" s="21" t="s">
        <v>47</v>
      </c>
      <c r="C27" s="21" t="s">
        <v>48</v>
      </c>
      <c r="D27" s="21" t="s">
        <v>49</v>
      </c>
      <c r="G27" s="21" t="s">
        <v>47</v>
      </c>
      <c r="H27" s="21" t="s">
        <v>48</v>
      </c>
      <c r="I27" s="21" t="s">
        <v>49</v>
      </c>
      <c r="J27" s="21" t="s">
        <v>50</v>
      </c>
    </row>
    <row r="28" spans="1:12">
      <c r="B28" s="24">
        <v>2006</v>
      </c>
      <c r="C28" s="57">
        <f t="shared" ref="C28:D30" si="4">SUM(H28*365)/7</f>
        <v>17311.428571428572</v>
      </c>
      <c r="D28" s="57">
        <f t="shared" si="4"/>
        <v>23829.285714285714</v>
      </c>
      <c r="G28" s="24">
        <v>2006</v>
      </c>
      <c r="H28" s="57">
        <v>332</v>
      </c>
      <c r="I28" s="57">
        <v>457</v>
      </c>
      <c r="J28" s="16">
        <f>SUM(SUM(I28-H28)/I28)*-1</f>
        <v>-0.2735229759299781</v>
      </c>
    </row>
    <row r="29" spans="1:12">
      <c r="B29" s="24">
        <v>2011</v>
      </c>
      <c r="C29" s="57">
        <f t="shared" si="4"/>
        <v>20335.714285714286</v>
      </c>
      <c r="D29" s="57">
        <f t="shared" si="4"/>
        <v>29304.285714285714</v>
      </c>
      <c r="G29" s="24">
        <v>2011</v>
      </c>
      <c r="H29" s="57">
        <v>390</v>
      </c>
      <c r="I29" s="57">
        <v>562</v>
      </c>
      <c r="J29" s="16">
        <f>SUM(SUM(I29-H29)/I29)*-1</f>
        <v>-0.30604982206405695</v>
      </c>
    </row>
    <row r="30" spans="1:12">
      <c r="B30" s="24">
        <v>2016</v>
      </c>
      <c r="C30" s="78">
        <f t="shared" si="4"/>
        <v>24976.428571428572</v>
      </c>
      <c r="D30" s="78">
        <f t="shared" si="4"/>
        <v>33684.285714285717</v>
      </c>
      <c r="E30" s="66"/>
      <c r="F30" s="66"/>
      <c r="G30" s="24">
        <v>2016</v>
      </c>
      <c r="H30" s="78">
        <v>479</v>
      </c>
      <c r="I30" s="78">
        <v>646</v>
      </c>
      <c r="J30" s="18">
        <f t="shared" ref="J30" si="5">SUM(SUM(I30-H30)/I30)*-1</f>
        <v>-0.25851393188854488</v>
      </c>
    </row>
    <row r="31" spans="1:12">
      <c r="B31" s="26">
        <v>2021</v>
      </c>
      <c r="C31" s="138">
        <f>SUM(H31*365)/7</f>
        <v>32276.428571428572</v>
      </c>
      <c r="D31" s="138">
        <f>SUM(I31*365)/7</f>
        <v>41975</v>
      </c>
      <c r="E31" s="123"/>
      <c r="F31" s="123"/>
      <c r="G31" s="26">
        <v>2021</v>
      </c>
      <c r="H31" s="58">
        <v>619</v>
      </c>
      <c r="I31" s="58">
        <v>805</v>
      </c>
      <c r="J31" s="139">
        <f>SUM(SUM(I31-H31)/I31)*-1</f>
        <v>-0.231055900621118</v>
      </c>
      <c r="K31" s="148"/>
    </row>
    <row r="32" spans="1:12">
      <c r="B32" s="11" t="s">
        <v>51</v>
      </c>
      <c r="G32" s="11" t="s">
        <v>51</v>
      </c>
      <c r="K32" s="148"/>
    </row>
    <row r="33" spans="2:15">
      <c r="B33" s="68"/>
    </row>
    <row r="34" spans="2:15">
      <c r="B34" s="99"/>
    </row>
    <row r="35" spans="2:15">
      <c r="M35" s="124"/>
      <c r="N35" s="124"/>
      <c r="O35" s="124"/>
    </row>
    <row r="36" spans="2:15">
      <c r="C36" s="124"/>
      <c r="D36" s="124"/>
      <c r="E36" s="124"/>
      <c r="F36" s="124"/>
      <c r="G36" s="124"/>
      <c r="H36" s="124"/>
      <c r="I36" s="124"/>
      <c r="J36" s="124"/>
      <c r="K36" s="124"/>
      <c r="L36" s="124"/>
    </row>
  </sheetData>
  <mergeCells count="1">
    <mergeCell ref="B1:D1"/>
  </mergeCells>
  <hyperlinks>
    <hyperlink ref="A1" location="Index!A1" display="Index" xr:uid="{710EC145-DAC3-4F72-B6BF-0AB40AA7E2CE}"/>
  </hyperlinks>
  <pageMargins left="0.7" right="0.7" top="0.75" bottom="0.75" header="0.3" footer="0.3"/>
  <pageSetup paperSize="9" scale="72" orientation="landscape" r:id="rId1"/>
  <headerFooter>
    <oddFooter>&amp;L&amp;1#&amp;"Calibri"&amp;11&amp;K000000OFFICIAL: Sensitive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sheetPr>
    <pageSetUpPr fitToPage="1"/>
  </sheetPr>
  <dimension ref="A1:J29"/>
  <sheetViews>
    <sheetView showGridLines="0" view="pageBreakPreview" zoomScale="70" zoomScaleNormal="100" zoomScaleSheetLayoutView="70" workbookViewId="0">
      <selection activeCell="B10" sqref="B10"/>
    </sheetView>
  </sheetViews>
  <sheetFormatPr defaultRowHeight="14.45"/>
  <cols>
    <col min="2" max="2" width="6.5703125" style="12" customWidth="1"/>
    <col min="3" max="3" width="8" style="12" bestFit="1" customWidth="1"/>
    <col min="4" max="4" width="6.42578125" style="12" bestFit="1" customWidth="1"/>
    <col min="5" max="5" width="15.85546875" style="12" customWidth="1"/>
    <col min="6" max="6" width="3.28515625" customWidth="1"/>
    <col min="7" max="7" width="8" bestFit="1" customWidth="1"/>
    <col min="8" max="8" width="6.42578125" bestFit="1" customWidth="1"/>
    <col min="9" max="9" width="14.5703125" customWidth="1"/>
  </cols>
  <sheetData>
    <row r="1" spans="1:10">
      <c r="A1" s="6" t="s">
        <v>42</v>
      </c>
      <c r="B1" s="205" t="s">
        <v>43</v>
      </c>
      <c r="C1" s="205"/>
      <c r="D1" s="205"/>
    </row>
    <row r="2" spans="1:10">
      <c r="B2" s="102" t="s">
        <v>70</v>
      </c>
      <c r="F2" s="12"/>
      <c r="G2" s="12"/>
      <c r="H2" s="12"/>
      <c r="I2" s="12"/>
    </row>
    <row r="3" spans="1:10">
      <c r="B3" s="156"/>
      <c r="C3" s="206" t="s">
        <v>71</v>
      </c>
      <c r="D3" s="206"/>
      <c r="E3" s="206"/>
      <c r="F3" s="206"/>
      <c r="G3" s="206" t="s">
        <v>72</v>
      </c>
      <c r="H3" s="206"/>
      <c r="I3" s="206"/>
      <c r="J3" s="157"/>
    </row>
    <row r="4" spans="1:10">
      <c r="B4" s="13"/>
      <c r="C4" s="159" t="s">
        <v>73</v>
      </c>
      <c r="D4" s="159" t="s">
        <v>74</v>
      </c>
      <c r="E4" s="159" t="s">
        <v>75</v>
      </c>
      <c r="F4" s="159"/>
      <c r="G4" s="159" t="s">
        <v>73</v>
      </c>
      <c r="H4" s="159" t="s">
        <v>74</v>
      </c>
      <c r="I4" s="159" t="s">
        <v>75</v>
      </c>
      <c r="J4" s="21" t="s">
        <v>76</v>
      </c>
    </row>
    <row r="5" spans="1:10">
      <c r="A5" s="8"/>
      <c r="B5" s="153">
        <v>2006</v>
      </c>
      <c r="C5" s="154">
        <v>0.42299999999999999</v>
      </c>
      <c r="D5" s="154">
        <v>0.56799999999999995</v>
      </c>
      <c r="E5" s="154">
        <v>9.0000000000000011E-3</v>
      </c>
      <c r="F5" s="154"/>
      <c r="G5" s="154">
        <v>0.74099999999999999</v>
      </c>
      <c r="H5" s="154">
        <v>0.252</v>
      </c>
      <c r="I5" s="154">
        <v>6.9999999999999993E-3</v>
      </c>
      <c r="J5" s="155">
        <f>C5-G5</f>
        <v>-0.318</v>
      </c>
    </row>
    <row r="6" spans="1:10">
      <c r="A6" s="8"/>
      <c r="B6" s="17">
        <v>2011</v>
      </c>
      <c r="C6" s="18">
        <v>0.42700000000000005</v>
      </c>
      <c r="D6" s="18">
        <v>0.56499999999999995</v>
      </c>
      <c r="E6" s="18">
        <v>8.0000000000000002E-3</v>
      </c>
      <c r="F6" s="18"/>
      <c r="G6" s="18">
        <v>0.72199999999999998</v>
      </c>
      <c r="H6" s="18">
        <v>0.27</v>
      </c>
      <c r="I6" s="18">
        <v>8.0000000000000002E-3</v>
      </c>
      <c r="J6" s="125">
        <f>C6-G6</f>
        <v>-0.29499999999999993</v>
      </c>
    </row>
    <row r="7" spans="1:10">
      <c r="A7" s="8"/>
      <c r="B7" s="17">
        <v>2016</v>
      </c>
      <c r="C7" s="18">
        <v>0.45200000000000001</v>
      </c>
      <c r="D7" s="18">
        <v>0.54</v>
      </c>
      <c r="E7" s="18">
        <v>8.0000000000000002E-3</v>
      </c>
      <c r="F7" s="18"/>
      <c r="G7" s="18">
        <v>0.69900000000000007</v>
      </c>
      <c r="H7" s="18">
        <v>0.29299999999999998</v>
      </c>
      <c r="I7" s="18">
        <v>8.0000000000000002E-3</v>
      </c>
      <c r="J7" s="125">
        <f>C7-G7</f>
        <v>-0.24700000000000005</v>
      </c>
    </row>
    <row r="8" spans="1:10">
      <c r="B8" s="21">
        <v>2021</v>
      </c>
      <c r="C8" s="20">
        <v>0.44890000000000002</v>
      </c>
      <c r="D8" s="20">
        <v>0.51270000000000004</v>
      </c>
      <c r="E8" s="20">
        <v>1.44E-2</v>
      </c>
      <c r="F8" s="13"/>
      <c r="G8" s="20">
        <v>0.68590000000000007</v>
      </c>
      <c r="H8" s="20">
        <v>0.28187999999999996</v>
      </c>
      <c r="I8" s="20">
        <v>1.7500000000000002E-2</v>
      </c>
      <c r="J8" s="152">
        <f>C8-G8</f>
        <v>-0.23700000000000004</v>
      </c>
    </row>
    <row r="9" spans="1:10" ht="36.950000000000003" customHeight="1">
      <c r="B9" s="207" t="s">
        <v>77</v>
      </c>
      <c r="C9" s="207"/>
      <c r="D9" s="207"/>
      <c r="E9" s="207"/>
      <c r="F9" s="12"/>
      <c r="G9" s="12"/>
      <c r="H9" s="12"/>
      <c r="I9" s="12"/>
    </row>
    <row r="10" spans="1:10" ht="21.6" customHeight="1">
      <c r="A10" s="8"/>
      <c r="B10" s="11" t="s">
        <v>78</v>
      </c>
      <c r="F10" s="12"/>
      <c r="G10" s="12"/>
      <c r="H10" s="12"/>
      <c r="I10" s="12"/>
    </row>
    <row r="11" spans="1:10" ht="33" customHeight="1">
      <c r="A11" s="8"/>
      <c r="B11" s="208" t="s">
        <v>79</v>
      </c>
      <c r="C11" s="208"/>
      <c r="D11" s="208"/>
      <c r="E11" s="208"/>
      <c r="F11" s="12"/>
      <c r="G11" s="12"/>
      <c r="H11" s="12"/>
      <c r="I11" s="12"/>
    </row>
    <row r="12" spans="1:10" ht="23.1" customHeight="1">
      <c r="A12" s="8"/>
      <c r="B12" s="208" t="s">
        <v>80</v>
      </c>
      <c r="C12" s="208"/>
      <c r="D12" s="208"/>
      <c r="E12" s="208"/>
      <c r="F12" s="12"/>
      <c r="G12" s="12"/>
      <c r="H12" s="12"/>
      <c r="I12" s="12"/>
    </row>
    <row r="13" spans="1:10" ht="27.6" customHeight="1">
      <c r="A13" s="8"/>
    </row>
    <row r="15" spans="1:10" ht="32.1" customHeight="1"/>
    <row r="19" spans="10:10">
      <c r="J19" s="17"/>
    </row>
    <row r="26" spans="10:10" ht="21.6" customHeight="1"/>
    <row r="28" spans="10:10" ht="30.95" customHeight="1"/>
    <row r="29" spans="10:10" ht="20.100000000000001" customHeight="1"/>
  </sheetData>
  <mergeCells count="6">
    <mergeCell ref="G3:I3"/>
    <mergeCell ref="B1:D1"/>
    <mergeCell ref="B9:E9"/>
    <mergeCell ref="B11:E11"/>
    <mergeCell ref="B12:E12"/>
    <mergeCell ref="C3:F3"/>
  </mergeCells>
  <hyperlinks>
    <hyperlink ref="A1" location="Index!A1" display="Index" xr:uid="{D506087F-4E47-4866-8767-ECD7F3EBC691}"/>
  </hyperlinks>
  <pageMargins left="0.7" right="0.7" top="0.75" bottom="0.75" header="0.3" footer="0.3"/>
  <pageSetup paperSize="9" orientation="landscape" r:id="rId1"/>
  <headerFooter>
    <oddFooter>&amp;L&amp;1#&amp;"Calibri"&amp;11&amp;K000000OFFICIAL: Sensitive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sheetPr>
    <pageSetUpPr fitToPage="1"/>
  </sheetPr>
  <dimension ref="A1:J8"/>
  <sheetViews>
    <sheetView showGridLines="0" view="pageBreakPreview" zoomScale="120" zoomScaleNormal="100" zoomScaleSheetLayoutView="120" workbookViewId="0">
      <selection activeCell="D12" sqref="D12"/>
    </sheetView>
  </sheetViews>
  <sheetFormatPr defaultRowHeight="14.45"/>
  <cols>
    <col min="2" max="2" width="7.85546875" customWidth="1"/>
    <col min="3" max="3" width="21.85546875" customWidth="1"/>
    <col min="4" max="5" width="10" customWidth="1"/>
    <col min="8" max="8" width="11.42578125" customWidth="1"/>
    <col min="9" max="9" width="9.5703125" bestFit="1" customWidth="1"/>
  </cols>
  <sheetData>
    <row r="1" spans="1:10">
      <c r="A1" s="6" t="s">
        <v>42</v>
      </c>
      <c r="B1" s="205" t="s">
        <v>43</v>
      </c>
      <c r="C1" s="205"/>
      <c r="D1" s="205"/>
    </row>
    <row r="2" spans="1:10">
      <c r="A2" s="6"/>
      <c r="B2" s="102" t="s">
        <v>81</v>
      </c>
    </row>
    <row r="3" spans="1:10" ht="24">
      <c r="B3" s="150"/>
      <c r="C3" s="29" t="s">
        <v>82</v>
      </c>
      <c r="E3" s="12"/>
    </row>
    <row r="4" spans="1:10">
      <c r="A4" s="8"/>
      <c r="B4" s="17">
        <v>2006</v>
      </c>
      <c r="C4" s="149">
        <v>707</v>
      </c>
      <c r="E4" s="12"/>
      <c r="H4" s="80"/>
      <c r="I4" s="80"/>
      <c r="J4" s="8"/>
    </row>
    <row r="5" spans="1:10">
      <c r="A5" s="8"/>
      <c r="B5" s="17">
        <v>2011</v>
      </c>
      <c r="C5" s="149">
        <v>906</v>
      </c>
      <c r="E5" s="12"/>
      <c r="H5" s="135"/>
    </row>
    <row r="6" spans="1:10">
      <c r="B6" s="17">
        <v>2016</v>
      </c>
      <c r="C6" s="149">
        <v>1292</v>
      </c>
    </row>
    <row r="7" spans="1:10">
      <c r="B7" s="21">
        <v>2021</v>
      </c>
      <c r="C7" s="151">
        <v>2012</v>
      </c>
    </row>
    <row r="8" spans="1:10">
      <c r="B8" s="32" t="s">
        <v>83</v>
      </c>
    </row>
  </sheetData>
  <mergeCells count="1">
    <mergeCell ref="B1:D1"/>
  </mergeCells>
  <hyperlinks>
    <hyperlink ref="A1" location="Index!A1" display="Index" xr:uid="{4D11198C-8B9D-4186-91FC-3DEA258E109B}"/>
  </hyperlinks>
  <pageMargins left="0.7" right="0.7" top="0.75" bottom="0.75" header="0.3" footer="0.3"/>
  <pageSetup paperSize="9" orientation="landscape" r:id="rId1"/>
  <headerFooter>
    <oddFooter>&amp;L&amp;1#&amp;"Calibri"&amp;11&amp;K000000OFFICIAL: Sensitive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sheetPr>
    <pageSetUpPr fitToPage="1"/>
  </sheetPr>
  <dimension ref="A1:N9"/>
  <sheetViews>
    <sheetView showGridLines="0" view="pageBreakPreview" zoomScale="60" zoomScaleNormal="100" workbookViewId="0"/>
  </sheetViews>
  <sheetFormatPr defaultRowHeight="14.45"/>
  <cols>
    <col min="2" max="2" width="8.140625" customWidth="1"/>
    <col min="3" max="5" width="21.42578125" customWidth="1"/>
    <col min="7" max="7" width="11.140625" customWidth="1"/>
    <col min="8" max="8" width="11.5703125" style="100" customWidth="1"/>
    <col min="9" max="9" width="11.5703125" customWidth="1"/>
  </cols>
  <sheetData>
    <row r="1" spans="1:14">
      <c r="A1" s="6" t="s">
        <v>42</v>
      </c>
      <c r="B1" s="205" t="s">
        <v>43</v>
      </c>
      <c r="C1" s="205"/>
      <c r="D1" s="205"/>
      <c r="N1" s="6"/>
    </row>
    <row r="2" spans="1:14">
      <c r="A2" s="6"/>
      <c r="B2" s="160" t="s">
        <v>84</v>
      </c>
      <c r="C2" s="39"/>
      <c r="D2" s="39"/>
      <c r="E2" s="39"/>
      <c r="N2" s="6"/>
    </row>
    <row r="3" spans="1:14" ht="34.5">
      <c r="B3" s="161"/>
      <c r="C3" s="178" t="s">
        <v>85</v>
      </c>
      <c r="D3" s="178" t="s">
        <v>86</v>
      </c>
      <c r="E3" s="178" t="s">
        <v>87</v>
      </c>
    </row>
    <row r="4" spans="1:14">
      <c r="B4" s="179" t="s">
        <v>88</v>
      </c>
      <c r="C4" s="180">
        <v>94</v>
      </c>
      <c r="D4" s="181" t="s">
        <v>89</v>
      </c>
      <c r="E4" s="182">
        <v>4.0000000000000001E-3</v>
      </c>
    </row>
    <row r="5" spans="1:14">
      <c r="B5" s="179" t="s">
        <v>90</v>
      </c>
      <c r="C5" s="183">
        <v>127</v>
      </c>
      <c r="D5" s="183" t="s">
        <v>91</v>
      </c>
      <c r="E5" s="184">
        <v>6.0000000000000001E-3</v>
      </c>
    </row>
    <row r="6" spans="1:14">
      <c r="B6" s="179" t="s">
        <v>92</v>
      </c>
      <c r="C6" s="183">
        <v>129</v>
      </c>
      <c r="D6" s="183" t="s">
        <v>93</v>
      </c>
      <c r="E6" s="184">
        <v>7.0000000000000001E-3</v>
      </c>
    </row>
    <row r="7" spans="1:14">
      <c r="B7" s="185" t="s">
        <v>94</v>
      </c>
      <c r="C7" s="186">
        <v>129</v>
      </c>
      <c r="D7" s="186" t="s">
        <v>95</v>
      </c>
      <c r="E7" s="187">
        <v>7.0000000000000001E-3</v>
      </c>
    </row>
    <row r="8" spans="1:14">
      <c r="B8" s="11" t="s">
        <v>96</v>
      </c>
    </row>
    <row r="9" spans="1:14">
      <c r="B9" s="11" t="s">
        <v>97</v>
      </c>
    </row>
  </sheetData>
  <mergeCells count="1">
    <mergeCell ref="B1:D1"/>
  </mergeCells>
  <hyperlinks>
    <hyperlink ref="A1" location="Index!A1" display="Index" xr:uid="{527F345E-9F1E-4064-A3F3-6C6CE5F80D87}"/>
  </hyperlinks>
  <pageMargins left="0.25" right="0.25" top="0.75" bottom="0.75" header="0.3" footer="0.3"/>
  <pageSetup paperSize="9" scale="80" orientation="landscape" r:id="rId1"/>
  <headerFooter>
    <oddFooter>&amp;L&amp;1#&amp;"Calibri"&amp;11&amp;K000000OFFICIAL: Sensitive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DB8D-11EE-4873-BC90-2EDADFBEE30C}">
  <sheetPr>
    <pageSetUpPr fitToPage="1"/>
  </sheetPr>
  <dimension ref="A1:I29"/>
  <sheetViews>
    <sheetView showGridLines="0" view="pageBreakPreview" zoomScale="110" zoomScaleNormal="100" zoomScaleSheetLayoutView="110" workbookViewId="0">
      <selection activeCell="B11" sqref="B11:G11"/>
    </sheetView>
  </sheetViews>
  <sheetFormatPr defaultRowHeight="14.45"/>
  <cols>
    <col min="2" max="2" width="7.42578125" customWidth="1"/>
    <col min="3" max="3" width="10.140625" bestFit="1" customWidth="1"/>
    <col min="4" max="4" width="10.5703125" customWidth="1"/>
    <col min="6" max="6" width="3.5703125" customWidth="1"/>
    <col min="7" max="7" width="7.28515625" bestFit="1" customWidth="1"/>
  </cols>
  <sheetData>
    <row r="1" spans="1:9">
      <c r="A1" s="6" t="s">
        <v>42</v>
      </c>
      <c r="B1" s="205" t="s">
        <v>43</v>
      </c>
      <c r="C1" s="205"/>
      <c r="D1" s="205"/>
    </row>
    <row r="2" spans="1:9" ht="15.6">
      <c r="B2" s="102" t="s">
        <v>98</v>
      </c>
    </row>
    <row r="3" spans="1:9">
      <c r="B3" s="156"/>
      <c r="C3" s="206" t="s">
        <v>48</v>
      </c>
      <c r="D3" s="206"/>
      <c r="E3" s="206"/>
      <c r="F3" s="158"/>
      <c r="G3" s="206" t="s">
        <v>49</v>
      </c>
      <c r="H3" s="206"/>
      <c r="I3" s="206"/>
    </row>
    <row r="4" spans="1:9">
      <c r="B4" s="21"/>
      <c r="C4" s="21" t="s">
        <v>99</v>
      </c>
      <c r="D4" s="21" t="s">
        <v>100</v>
      </c>
      <c r="E4" s="21" t="s">
        <v>101</v>
      </c>
      <c r="F4" s="21"/>
      <c r="G4" s="21" t="s">
        <v>99</v>
      </c>
      <c r="H4" s="21" t="s">
        <v>100</v>
      </c>
      <c r="I4" s="21" t="s">
        <v>101</v>
      </c>
    </row>
    <row r="5" spans="1:9">
      <c r="B5" s="17">
        <v>2006</v>
      </c>
      <c r="C5" s="162">
        <v>0.40100000000000002</v>
      </c>
      <c r="D5" s="162">
        <v>0.502</v>
      </c>
      <c r="E5" s="162">
        <v>0.45</v>
      </c>
      <c r="F5" s="162"/>
      <c r="G5" s="162">
        <v>0.53500000000000003</v>
      </c>
      <c r="H5" s="162">
        <v>0.66799999999999993</v>
      </c>
      <c r="I5" s="162">
        <v>0.59899999999999998</v>
      </c>
    </row>
    <row r="6" spans="1:9">
      <c r="B6" s="17">
        <v>2011</v>
      </c>
      <c r="C6" s="162">
        <v>0.42100000000000004</v>
      </c>
      <c r="D6" s="162">
        <v>0.499</v>
      </c>
      <c r="E6" s="162">
        <v>0.45899999999999996</v>
      </c>
      <c r="F6" s="162"/>
      <c r="G6" s="162">
        <v>0.54799999999999993</v>
      </c>
      <c r="H6" s="162">
        <v>0.66700000000000004</v>
      </c>
      <c r="I6" s="162">
        <v>0.60499999999999998</v>
      </c>
    </row>
    <row r="7" spans="1:9">
      <c r="B7" s="17">
        <v>2016</v>
      </c>
      <c r="C7" s="162">
        <v>0.45299999999999996</v>
      </c>
      <c r="D7" s="162">
        <v>0.51200000000000001</v>
      </c>
      <c r="E7" s="162">
        <v>0.48200000000000004</v>
      </c>
      <c r="F7" s="162"/>
      <c r="G7" s="162">
        <v>0.55000000000000004</v>
      </c>
      <c r="H7" s="162">
        <v>0.64900000000000002</v>
      </c>
      <c r="I7" s="162">
        <v>0.59799999999999998</v>
      </c>
    </row>
    <row r="8" spans="1:9" ht="17.45" customHeight="1">
      <c r="B8" s="21">
        <v>2021</v>
      </c>
      <c r="C8" s="89">
        <v>0.54600000000000004</v>
      </c>
      <c r="D8" s="89">
        <v>0.51300000000000001</v>
      </c>
      <c r="E8" s="89">
        <v>0.52900000000000003</v>
      </c>
      <c r="F8" s="89"/>
      <c r="G8" s="89">
        <v>0.66</v>
      </c>
      <c r="H8" s="89">
        <v>0.58200000000000007</v>
      </c>
      <c r="I8" s="89">
        <v>0.62</v>
      </c>
    </row>
    <row r="9" spans="1:9">
      <c r="B9" s="208" t="s">
        <v>51</v>
      </c>
      <c r="C9" s="208"/>
      <c r="D9" s="208"/>
      <c r="E9" s="208"/>
      <c r="F9" s="208"/>
      <c r="G9" s="208"/>
    </row>
    <row r="10" spans="1:9" ht="37.5" customHeight="1">
      <c r="B10" s="208" t="s">
        <v>102</v>
      </c>
      <c r="C10" s="208"/>
      <c r="D10" s="208"/>
      <c r="E10" s="208"/>
      <c r="F10" s="208"/>
      <c r="G10" s="208"/>
    </row>
    <row r="11" spans="1:9" ht="21" customHeight="1">
      <c r="B11" s="208" t="s">
        <v>103</v>
      </c>
      <c r="C11" s="208"/>
      <c r="D11" s="208"/>
      <c r="E11" s="208"/>
      <c r="F11" s="208"/>
      <c r="G11" s="208"/>
    </row>
    <row r="12" spans="1:9" ht="26.45" customHeight="1">
      <c r="B12" s="208" t="s">
        <v>104</v>
      </c>
      <c r="C12" s="208"/>
      <c r="D12" s="208"/>
      <c r="E12" s="208"/>
      <c r="F12" s="208"/>
      <c r="G12" s="208"/>
    </row>
    <row r="15" spans="1:9" ht="41.45" customHeight="1"/>
    <row r="16" spans="1:9" ht="24.95" customHeight="1"/>
    <row r="17" ht="24.95" customHeight="1"/>
    <row r="27" ht="39.950000000000003" customHeight="1"/>
    <row r="28" ht="32.450000000000003" customHeight="1"/>
    <row r="29" ht="27" customHeight="1"/>
  </sheetData>
  <mergeCells count="7">
    <mergeCell ref="B1:D1"/>
    <mergeCell ref="B9:G9"/>
    <mergeCell ref="B10:G10"/>
    <mergeCell ref="B11:G11"/>
    <mergeCell ref="B12:G12"/>
    <mergeCell ref="G3:I3"/>
    <mergeCell ref="C3:E3"/>
  </mergeCells>
  <hyperlinks>
    <hyperlink ref="A1" location="Index!A1" display="Index" xr:uid="{8CE12CB5-EAF6-4194-BBF0-987A964AB1D9}"/>
  </hyperlinks>
  <pageMargins left="0.7" right="0.7" top="0.75" bottom="0.75" header="0.3" footer="0.3"/>
  <pageSetup paperSize="9" orientation="landscape" r:id="rId1"/>
  <headerFooter>
    <oddFooter>&amp;L&amp;1#&amp;"Calibri"&amp;11&amp;K000000OFFICIAL: Sensitive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F9133-2ED0-46AC-B646-65DED6BE5A2D}">
  <sheetPr>
    <pageSetUpPr fitToPage="1"/>
  </sheetPr>
  <dimension ref="A1:J27"/>
  <sheetViews>
    <sheetView showGridLines="0" view="pageBreakPreview" zoomScale="120" zoomScaleNormal="100" zoomScaleSheetLayoutView="120" workbookViewId="0">
      <selection activeCell="C19" sqref="C19"/>
    </sheetView>
  </sheetViews>
  <sheetFormatPr defaultRowHeight="14.45"/>
  <cols>
    <col min="2" max="2" width="8.42578125" customWidth="1"/>
    <col min="3" max="3" width="9.85546875" customWidth="1"/>
    <col min="4" max="4" width="9.5703125" bestFit="1" customWidth="1"/>
    <col min="5" max="5" width="11.5703125" bestFit="1" customWidth="1"/>
    <col min="6" max="6" width="4.85546875" customWidth="1"/>
    <col min="7" max="7" width="11.5703125" bestFit="1" customWidth="1"/>
    <col min="8" max="8" width="9.5703125" bestFit="1" customWidth="1"/>
    <col min="9" max="9" width="11.5703125" bestFit="1" customWidth="1"/>
  </cols>
  <sheetData>
    <row r="1" spans="1:10">
      <c r="A1" s="6" t="s">
        <v>42</v>
      </c>
      <c r="B1" s="205" t="s">
        <v>43</v>
      </c>
      <c r="C1" s="205"/>
      <c r="D1" s="205"/>
    </row>
    <row r="2" spans="1:10">
      <c r="B2" s="102" t="s">
        <v>105</v>
      </c>
    </row>
    <row r="3" spans="1:10">
      <c r="B3" s="157"/>
      <c r="C3" s="206" t="s">
        <v>48</v>
      </c>
      <c r="D3" s="206"/>
      <c r="E3" s="206"/>
      <c r="F3" s="157"/>
      <c r="G3" s="206" t="s">
        <v>49</v>
      </c>
      <c r="H3" s="206"/>
      <c r="I3" s="206"/>
    </row>
    <row r="4" spans="1:10">
      <c r="B4" s="21"/>
      <c r="C4" s="48" t="s">
        <v>99</v>
      </c>
      <c r="D4" s="48" t="s">
        <v>100</v>
      </c>
      <c r="E4" s="48" t="s">
        <v>101</v>
      </c>
      <c r="F4" s="20"/>
      <c r="G4" s="48" t="s">
        <v>99</v>
      </c>
      <c r="H4" s="48" t="s">
        <v>100</v>
      </c>
      <c r="I4" s="48" t="s">
        <v>101</v>
      </c>
    </row>
    <row r="5" spans="1:10">
      <c r="B5" s="17">
        <v>2006</v>
      </c>
      <c r="C5" s="18">
        <v>0.20727709790209789</v>
      </c>
      <c r="D5" s="18">
        <v>0.36913836913836912</v>
      </c>
      <c r="E5" s="18">
        <v>0.28596294216732171</v>
      </c>
      <c r="F5" s="18"/>
      <c r="G5" s="18">
        <v>0.59393122568714973</v>
      </c>
      <c r="H5" s="18">
        <v>0.77681192296736978</v>
      </c>
      <c r="I5" s="18">
        <v>0.45063917211260557</v>
      </c>
    </row>
    <row r="6" spans="1:10">
      <c r="B6" s="17">
        <v>2011</v>
      </c>
      <c r="C6" s="18">
        <v>0.21255833686890113</v>
      </c>
      <c r="D6" s="18">
        <v>0.37665237584851735</v>
      </c>
      <c r="E6" s="18">
        <v>0.29250250206692485</v>
      </c>
      <c r="F6" s="18"/>
      <c r="G6" s="18">
        <v>0.31539972030391716</v>
      </c>
      <c r="H6" s="18">
        <v>0.58826706826950081</v>
      </c>
      <c r="I6" s="18">
        <v>0.44956386179595836</v>
      </c>
    </row>
    <row r="7" spans="1:10">
      <c r="B7" s="17">
        <v>2016</v>
      </c>
      <c r="C7" s="18">
        <v>0.22388159657112242</v>
      </c>
      <c r="D7" s="18">
        <v>0.38726202838352369</v>
      </c>
      <c r="E7" s="18">
        <v>0.30421758518568948</v>
      </c>
      <c r="F7" s="18"/>
      <c r="G7" s="18">
        <v>0.31981032044608787</v>
      </c>
      <c r="H7" s="18">
        <v>0.58590032383416102</v>
      </c>
      <c r="I7" s="18">
        <v>0.45061584890068934</v>
      </c>
    </row>
    <row r="8" spans="1:10">
      <c r="B8" s="21">
        <v>2021</v>
      </c>
      <c r="C8" s="20">
        <v>0.2522956052050086</v>
      </c>
      <c r="D8" s="20">
        <v>0.40179717586649549</v>
      </c>
      <c r="E8" s="20">
        <v>0.32693254554406698</v>
      </c>
      <c r="F8" s="10"/>
      <c r="G8" s="20">
        <v>0.33495702540922445</v>
      </c>
      <c r="H8" s="20">
        <v>0.56254607465420325</v>
      </c>
      <c r="I8" s="20">
        <v>0.44718131328344779</v>
      </c>
    </row>
    <row r="9" spans="1:10">
      <c r="B9" s="11" t="s">
        <v>51</v>
      </c>
    </row>
    <row r="10" spans="1:10">
      <c r="B10" s="11" t="s">
        <v>106</v>
      </c>
    </row>
    <row r="11" spans="1:10" ht="35.1" customHeight="1">
      <c r="B11" s="209" t="s">
        <v>107</v>
      </c>
      <c r="C11" s="209"/>
      <c r="D11" s="209"/>
      <c r="E11" s="209"/>
      <c r="F11" s="209"/>
      <c r="G11" s="209"/>
      <c r="H11" s="209"/>
      <c r="I11" s="209"/>
    </row>
    <row r="12" spans="1:10">
      <c r="B12" s="11"/>
    </row>
    <row r="13" spans="1:10">
      <c r="B13" s="102" t="s">
        <v>108</v>
      </c>
    </row>
    <row r="14" spans="1:10" s="90" customFormat="1" ht="19.5" customHeight="1">
      <c r="B14" s="157"/>
      <c r="C14" s="206" t="s">
        <v>48</v>
      </c>
      <c r="D14" s="206"/>
      <c r="E14" s="206"/>
      <c r="F14" s="157"/>
      <c r="G14" s="206" t="s">
        <v>49</v>
      </c>
      <c r="H14" s="206"/>
      <c r="I14" s="206"/>
      <c r="J14"/>
    </row>
    <row r="15" spans="1:10">
      <c r="B15" s="21"/>
      <c r="C15" s="48" t="s">
        <v>99</v>
      </c>
      <c r="D15" s="48" t="s">
        <v>100</v>
      </c>
      <c r="E15" s="48" t="s">
        <v>101</v>
      </c>
      <c r="F15" s="10"/>
      <c r="G15" s="48" t="s">
        <v>99</v>
      </c>
      <c r="H15" s="48" t="s">
        <v>100</v>
      </c>
      <c r="I15" s="48" t="s">
        <v>101</v>
      </c>
    </row>
    <row r="16" spans="1:10">
      <c r="B16" s="17">
        <v>2006</v>
      </c>
      <c r="C16" s="18">
        <v>0.18138111888111888</v>
      </c>
      <c r="D16" s="18">
        <v>0.10395010395010396</v>
      </c>
      <c r="E16" s="18">
        <v>0.1437394722066255</v>
      </c>
      <c r="F16" s="18"/>
      <c r="G16" s="18">
        <v>0.2876825846148417</v>
      </c>
      <c r="H16" s="18">
        <v>0.12493887147948625</v>
      </c>
      <c r="I16" s="18">
        <v>0.20769832986222492</v>
      </c>
    </row>
    <row r="17" spans="2:9">
      <c r="B17" s="17">
        <v>2011</v>
      </c>
      <c r="C17" s="18">
        <v>0.19499363597793806</v>
      </c>
      <c r="D17" s="18">
        <v>0.10039299749910682</v>
      </c>
      <c r="E17" s="18">
        <v>0.14890561768417387</v>
      </c>
      <c r="F17" s="18"/>
      <c r="G17" s="18">
        <v>0.2976473810931215</v>
      </c>
      <c r="H17" s="18">
        <v>0.13439028331005157</v>
      </c>
      <c r="I17" s="18">
        <v>0.2173766981775884</v>
      </c>
    </row>
    <row r="18" spans="2:9">
      <c r="B18" s="17">
        <v>2016</v>
      </c>
      <c r="C18" s="18">
        <v>0.23258773104741495</v>
      </c>
      <c r="D18" s="18">
        <v>0.12620283835237106</v>
      </c>
      <c r="E18" s="18">
        <v>0.18027708751744562</v>
      </c>
      <c r="F18" s="18"/>
      <c r="G18" s="18">
        <v>0.32591283017290085</v>
      </c>
      <c r="H18" s="18">
        <v>0.16758099041914376</v>
      </c>
      <c r="I18" s="18">
        <v>0.24807946662494962</v>
      </c>
    </row>
    <row r="19" spans="2:9">
      <c r="B19" s="21">
        <v>2021</v>
      </c>
      <c r="C19" s="20">
        <v>0.24350601522219495</v>
      </c>
      <c r="D19" s="20">
        <v>0.12920904512688852</v>
      </c>
      <c r="E19" s="20">
        <v>0.18660758247168882</v>
      </c>
      <c r="F19" s="20"/>
      <c r="G19" s="20">
        <v>0.32153330272731118</v>
      </c>
      <c r="H19" s="20">
        <v>0.16898225225794228</v>
      </c>
      <c r="I19" s="20">
        <v>0.24630872767490641</v>
      </c>
    </row>
    <row r="20" spans="2:9">
      <c r="B20" s="11" t="s">
        <v>51</v>
      </c>
    </row>
    <row r="21" spans="2:9">
      <c r="B21" s="11" t="s">
        <v>106</v>
      </c>
    </row>
    <row r="22" spans="2:9" ht="36.950000000000003" customHeight="1">
      <c r="B22" s="209" t="s">
        <v>107</v>
      </c>
      <c r="C22" s="209"/>
      <c r="D22" s="209"/>
      <c r="E22" s="209"/>
      <c r="F22" s="209"/>
      <c r="G22" s="209"/>
      <c r="H22" s="209"/>
      <c r="I22" s="209"/>
    </row>
    <row r="27" spans="2:9">
      <c r="D27" s="67"/>
    </row>
  </sheetData>
  <mergeCells count="7">
    <mergeCell ref="B1:D1"/>
    <mergeCell ref="B11:I11"/>
    <mergeCell ref="B22:I22"/>
    <mergeCell ref="C3:E3"/>
    <mergeCell ref="G3:I3"/>
    <mergeCell ref="C14:E14"/>
    <mergeCell ref="G14:I14"/>
  </mergeCells>
  <hyperlinks>
    <hyperlink ref="A1" location="Index!A1" display="Index" xr:uid="{1C2E2177-152E-4F65-9FDD-053298E34362}"/>
  </hyperlinks>
  <pageMargins left="0.7" right="0.7" top="0.75" bottom="0.75" header="0.3" footer="0.3"/>
  <pageSetup paperSize="9" orientation="landscape" r:id="rId1"/>
  <headerFooter>
    <oddFooter>&amp;L&amp;1#&amp;"Calibri"&amp;11&amp;K000000OFFICIAL: Sensitive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sheetPr>
    <pageSetUpPr fitToPage="1"/>
  </sheetPr>
  <dimension ref="A1:F16"/>
  <sheetViews>
    <sheetView showGridLines="0" view="pageBreakPreview" zoomScale="190" zoomScaleNormal="100" zoomScaleSheetLayoutView="190" workbookViewId="0">
      <selection activeCell="A17" sqref="A17"/>
    </sheetView>
  </sheetViews>
  <sheetFormatPr defaultRowHeight="14.45"/>
  <cols>
    <col min="2" max="2" width="11.42578125" customWidth="1"/>
    <col min="3" max="3" width="11.85546875" customWidth="1"/>
    <col min="4" max="4" width="10.42578125" bestFit="1" customWidth="1"/>
    <col min="5" max="5" width="11.28515625" bestFit="1" customWidth="1"/>
    <col min="6" max="6" width="10.42578125" bestFit="1" customWidth="1"/>
  </cols>
  <sheetData>
    <row r="1" spans="1:6">
      <c r="A1" s="6" t="s">
        <v>42</v>
      </c>
    </row>
    <row r="2" spans="1:6">
      <c r="B2" s="82" t="s">
        <v>109</v>
      </c>
      <c r="C2" s="10"/>
      <c r="D2" s="10"/>
      <c r="E2" s="10"/>
      <c r="F2" s="10"/>
    </row>
    <row r="3" spans="1:6">
      <c r="B3" s="211" t="s">
        <v>110</v>
      </c>
      <c r="C3" s="211"/>
      <c r="D3" s="211"/>
      <c r="E3" s="211"/>
      <c r="F3" s="211"/>
    </row>
    <row r="4" spans="1:6">
      <c r="B4" s="39"/>
      <c r="C4" s="211" t="s">
        <v>111</v>
      </c>
      <c r="D4" s="211"/>
      <c r="E4" s="211" t="s">
        <v>112</v>
      </c>
      <c r="F4" s="211"/>
    </row>
    <row r="5" spans="1:6">
      <c r="B5" s="40" t="s">
        <v>47</v>
      </c>
      <c r="C5" s="40" t="s">
        <v>113</v>
      </c>
      <c r="D5" s="40" t="s">
        <v>114</v>
      </c>
      <c r="E5" s="40" t="s">
        <v>113</v>
      </c>
      <c r="F5" s="40" t="s">
        <v>114</v>
      </c>
    </row>
    <row r="6" spans="1:6">
      <c r="B6" s="38" t="s">
        <v>115</v>
      </c>
      <c r="C6" s="97">
        <v>18</v>
      </c>
      <c r="D6" s="97" t="s">
        <v>116</v>
      </c>
      <c r="E6" s="97">
        <v>79</v>
      </c>
      <c r="F6" s="97">
        <v>0</v>
      </c>
    </row>
    <row r="7" spans="1:6">
      <c r="B7" s="38">
        <v>2017</v>
      </c>
      <c r="C7" s="97">
        <v>128</v>
      </c>
      <c r="D7" s="97">
        <v>70</v>
      </c>
      <c r="E7" s="97">
        <v>188</v>
      </c>
      <c r="F7" s="97">
        <v>144</v>
      </c>
    </row>
    <row r="8" spans="1:6">
      <c r="B8" s="38">
        <v>2018</v>
      </c>
      <c r="C8" s="97">
        <v>110</v>
      </c>
      <c r="D8" s="97">
        <v>82</v>
      </c>
      <c r="E8" s="97">
        <v>119</v>
      </c>
      <c r="F8" s="97">
        <v>90</v>
      </c>
    </row>
    <row r="9" spans="1:6">
      <c r="B9" s="38">
        <v>2019</v>
      </c>
      <c r="C9" s="98">
        <v>119</v>
      </c>
      <c r="D9" s="98">
        <v>90</v>
      </c>
      <c r="E9" s="98">
        <v>187</v>
      </c>
      <c r="F9" s="98">
        <v>111</v>
      </c>
    </row>
    <row r="10" spans="1:6">
      <c r="B10" s="110">
        <v>2020</v>
      </c>
      <c r="C10" s="111">
        <v>65</v>
      </c>
      <c r="D10" s="111">
        <v>56</v>
      </c>
      <c r="E10" s="111">
        <v>95</v>
      </c>
      <c r="F10" s="111">
        <v>67</v>
      </c>
    </row>
    <row r="11" spans="1:6">
      <c r="B11" s="110">
        <v>2021</v>
      </c>
      <c r="C11" s="111">
        <v>196</v>
      </c>
      <c r="D11" s="111">
        <v>52</v>
      </c>
      <c r="E11" s="111">
        <v>233</v>
      </c>
      <c r="F11" s="111">
        <v>68</v>
      </c>
    </row>
    <row r="12" spans="1:6">
      <c r="B12" s="110">
        <v>2022</v>
      </c>
      <c r="C12" s="111">
        <v>331</v>
      </c>
      <c r="D12" s="111">
        <v>129</v>
      </c>
      <c r="E12" s="111">
        <v>451</v>
      </c>
      <c r="F12" s="111">
        <v>143</v>
      </c>
    </row>
    <row r="13" spans="1:6">
      <c r="B13" s="112">
        <v>2023</v>
      </c>
      <c r="C13" s="174">
        <v>123</v>
      </c>
      <c r="D13" s="174">
        <v>8</v>
      </c>
      <c r="E13" s="174">
        <v>168</v>
      </c>
      <c r="F13" s="174">
        <v>24</v>
      </c>
    </row>
    <row r="14" spans="1:6">
      <c r="B14" s="11" t="s">
        <v>117</v>
      </c>
      <c r="C14" s="37"/>
      <c r="D14" s="37"/>
      <c r="E14" s="37"/>
      <c r="F14" s="37"/>
    </row>
    <row r="15" spans="1:6">
      <c r="B15" s="11" t="s">
        <v>118</v>
      </c>
      <c r="C15" s="37"/>
      <c r="D15" s="37"/>
      <c r="E15" s="37"/>
      <c r="F15" s="37"/>
    </row>
    <row r="16" spans="1:6">
      <c r="B16" s="210"/>
      <c r="C16" s="210"/>
      <c r="D16" s="210"/>
      <c r="E16" s="210"/>
      <c r="F16" s="210"/>
    </row>
  </sheetData>
  <mergeCells count="4">
    <mergeCell ref="B16:F16"/>
    <mergeCell ref="B3:F3"/>
    <mergeCell ref="C4:D4"/>
    <mergeCell ref="E4:F4"/>
  </mergeCells>
  <hyperlinks>
    <hyperlink ref="A1" location="Index!A1" display="Index" xr:uid="{711B6C0C-792B-4EE3-B8D3-6EE027F5A2EA}"/>
  </hyperlinks>
  <pageMargins left="0.7" right="0.7" top="0.75" bottom="0.75" header="0.3" footer="0.3"/>
  <pageSetup paperSize="9" orientation="landscape" r:id="rId1"/>
  <headerFooter>
    <oddFooter>&amp;L&amp;1#&amp;"Calibri"&amp;11&amp;K000000OFFICIAL: Sensitive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sheetPr>
    <pageSetUpPr fitToPage="1"/>
  </sheetPr>
  <dimension ref="A1:L1048494"/>
  <sheetViews>
    <sheetView showGridLines="0" view="pageBreakPreview" zoomScale="120" zoomScaleNormal="100" zoomScaleSheetLayoutView="120" workbookViewId="0">
      <selection activeCell="F14" sqref="F14"/>
    </sheetView>
  </sheetViews>
  <sheetFormatPr defaultRowHeight="14.45"/>
  <cols>
    <col min="2" max="2" width="14.7109375" bestFit="1" customWidth="1"/>
    <col min="3" max="3" width="12.140625" customWidth="1"/>
    <col min="4" max="4" width="12.28515625" customWidth="1"/>
    <col min="5" max="5" width="16.140625" customWidth="1"/>
    <col min="6" max="6" width="15.28515625" customWidth="1"/>
    <col min="7" max="7" width="19.42578125" customWidth="1"/>
    <col min="12" max="12" width="9.28515625" style="61" customWidth="1"/>
  </cols>
  <sheetData>
    <row r="1" spans="1:12">
      <c r="A1" s="6" t="s">
        <v>42</v>
      </c>
      <c r="B1" s="205" t="s">
        <v>43</v>
      </c>
      <c r="C1" s="205"/>
      <c r="D1" s="205"/>
      <c r="H1" s="6"/>
      <c r="I1" s="61"/>
      <c r="L1"/>
    </row>
    <row r="2" spans="1:12">
      <c r="A2" s="6"/>
      <c r="B2" s="82" t="s">
        <v>119</v>
      </c>
      <c r="C2" s="10"/>
      <c r="D2" s="10"/>
      <c r="E2" s="10"/>
      <c r="F2" s="10"/>
      <c r="J2" s="6"/>
      <c r="K2" s="61"/>
      <c r="L2"/>
    </row>
    <row r="3" spans="1:12" ht="26.1">
      <c r="A3" s="6"/>
      <c r="B3" s="27" t="s">
        <v>120</v>
      </c>
      <c r="C3" s="29" t="s">
        <v>121</v>
      </c>
      <c r="D3" s="137" t="s">
        <v>122</v>
      </c>
      <c r="E3" s="136" t="s">
        <v>123</v>
      </c>
      <c r="F3" s="29" t="s">
        <v>124</v>
      </c>
      <c r="G3" s="29" t="s">
        <v>125</v>
      </c>
      <c r="K3" s="6"/>
    </row>
    <row r="4" spans="1:12">
      <c r="A4" s="6"/>
      <c r="B4" s="212">
        <v>2006</v>
      </c>
      <c r="C4" s="212"/>
      <c r="D4" s="212"/>
      <c r="E4" s="212"/>
      <c r="F4" s="212"/>
      <c r="G4" s="212"/>
      <c r="L4"/>
    </row>
    <row r="5" spans="1:12">
      <c r="A5" s="6"/>
      <c r="B5" s="17" t="s">
        <v>48</v>
      </c>
      <c r="C5" s="64">
        <v>0.42679195804195802</v>
      </c>
      <c r="D5" s="64">
        <v>8.0747377622377617E-2</v>
      </c>
      <c r="E5" s="64">
        <v>0.44580419580419578</v>
      </c>
      <c r="F5" s="64">
        <v>4.6656468531468542E-2</v>
      </c>
      <c r="G5" s="76">
        <f>C5+D5</f>
        <v>0.50753933566433562</v>
      </c>
      <c r="L5"/>
    </row>
    <row r="6" spans="1:12">
      <c r="A6" s="6"/>
      <c r="B6" s="21" t="s">
        <v>49</v>
      </c>
      <c r="C6" s="65">
        <v>0.6421836234542655</v>
      </c>
      <c r="D6" s="65">
        <v>3.7016334702278136E-2</v>
      </c>
      <c r="E6" s="65">
        <v>0.30931451722167014</v>
      </c>
      <c r="F6" s="65">
        <v>1.1485524621786203E-2</v>
      </c>
      <c r="G6" s="77">
        <f t="shared" ref="G6" si="0">C6+D6</f>
        <v>0.67919995815654366</v>
      </c>
      <c r="L6"/>
    </row>
    <row r="7" spans="1:12">
      <c r="A7" s="6"/>
      <c r="B7" s="213">
        <v>2011</v>
      </c>
      <c r="C7" s="213"/>
      <c r="D7" s="213"/>
      <c r="E7" s="213"/>
      <c r="F7" s="213"/>
      <c r="G7" s="213"/>
      <c r="L7"/>
    </row>
    <row r="8" spans="1:12">
      <c r="A8" s="6"/>
      <c r="B8" s="17" t="s">
        <v>48</v>
      </c>
      <c r="C8" s="64">
        <v>0.44896054306321598</v>
      </c>
      <c r="D8" s="64">
        <v>7.2974119643614763E-2</v>
      </c>
      <c r="E8" s="64">
        <v>0.43962664403903268</v>
      </c>
      <c r="F8" s="64">
        <v>3.7999999999999999E-2</v>
      </c>
      <c r="G8" s="76">
        <f>C8+D8</f>
        <v>0.52193466270683075</v>
      </c>
      <c r="L8"/>
    </row>
    <row r="9" spans="1:12">
      <c r="B9" s="21" t="s">
        <v>49</v>
      </c>
      <c r="C9" s="65">
        <v>0.65600000000000003</v>
      </c>
      <c r="D9" s="65">
        <v>3.9E-2</v>
      </c>
      <c r="E9" s="65">
        <v>0.29599999999999999</v>
      </c>
      <c r="F9" s="65">
        <v>8.9999999999999993E-3</v>
      </c>
      <c r="G9" s="77">
        <f t="shared" ref="G9" si="1">C9+D9</f>
        <v>0.69500000000000006</v>
      </c>
      <c r="L9"/>
    </row>
    <row r="10" spans="1:12">
      <c r="B10" s="213">
        <v>2016</v>
      </c>
      <c r="C10" s="213"/>
      <c r="D10" s="213"/>
      <c r="E10" s="213"/>
      <c r="F10" s="213"/>
      <c r="G10" s="213"/>
      <c r="L10"/>
    </row>
    <row r="11" spans="1:12">
      <c r="B11" s="17" t="s">
        <v>48</v>
      </c>
      <c r="C11" s="64">
        <v>0.48620412536833646</v>
      </c>
      <c r="D11" s="64">
        <v>7.8890972408250742E-2</v>
      </c>
      <c r="E11" s="64">
        <v>0.41180016072863651</v>
      </c>
      <c r="F11" s="64">
        <v>2.310474149477626E-2</v>
      </c>
      <c r="G11" s="76">
        <f>C11+D11</f>
        <v>0.56509509777658717</v>
      </c>
      <c r="L11"/>
    </row>
    <row r="12" spans="1:12">
      <c r="B12" s="21" t="s">
        <v>49</v>
      </c>
      <c r="C12" s="65">
        <v>0.66379695753652446</v>
      </c>
      <c r="D12" s="65">
        <v>4.8051367436056057E-2</v>
      </c>
      <c r="E12" s="65">
        <v>0.28151042476340982</v>
      </c>
      <c r="F12" s="65">
        <v>6.6412502640096349E-3</v>
      </c>
      <c r="G12" s="77">
        <f t="shared" ref="G12" si="2">C12+D12</f>
        <v>0.71184832497258055</v>
      </c>
      <c r="L12"/>
    </row>
    <row r="13" spans="1:12" ht="16.5" customHeight="1">
      <c r="B13" s="213">
        <v>2021</v>
      </c>
      <c r="C13" s="213"/>
      <c r="D13" s="213"/>
      <c r="E13" s="213"/>
      <c r="F13" s="213"/>
      <c r="G13" s="213"/>
      <c r="L13"/>
    </row>
    <row r="14" spans="1:12">
      <c r="B14" s="17" t="s">
        <v>48</v>
      </c>
      <c r="C14" s="64">
        <v>0.56579399774055705</v>
      </c>
      <c r="D14" s="64">
        <v>5.4177513630335475E-2</v>
      </c>
      <c r="E14" s="64">
        <v>0.45562159241613048</v>
      </c>
      <c r="F14" s="64">
        <v>2.7162434304238911E-2</v>
      </c>
      <c r="G14" s="76">
        <f>C14+D14</f>
        <v>0.61997151137089257</v>
      </c>
      <c r="L14"/>
    </row>
    <row r="15" spans="1:12">
      <c r="B15" s="21" t="s">
        <v>49</v>
      </c>
      <c r="C15" s="65">
        <v>0.74180667105767628</v>
      </c>
      <c r="D15" s="65">
        <v>3.7700913264453469E-2</v>
      </c>
      <c r="E15" s="65">
        <v>0.4787157280064489</v>
      </c>
      <c r="F15" s="65">
        <v>1.6490370909233901E-2</v>
      </c>
      <c r="G15" s="77">
        <f t="shared" ref="G15" si="3">C15+D15</f>
        <v>0.77950758432212974</v>
      </c>
      <c r="L15"/>
    </row>
    <row r="16" spans="1:12" ht="14.45" customHeight="1">
      <c r="B16" s="11" t="s">
        <v>51</v>
      </c>
    </row>
    <row r="17" spans="2:12">
      <c r="B17" s="11" t="s">
        <v>126</v>
      </c>
    </row>
    <row r="18" spans="2:12">
      <c r="B18" s="11" t="s">
        <v>127</v>
      </c>
      <c r="C18" s="11"/>
      <c r="D18" s="11"/>
      <c r="E18" s="11"/>
      <c r="F18" s="11"/>
      <c r="G18" s="11"/>
    </row>
    <row r="19" spans="2:12">
      <c r="B19" s="11" t="s">
        <v>128</v>
      </c>
    </row>
    <row r="20" spans="2:12">
      <c r="B20" s="11" t="s">
        <v>129</v>
      </c>
    </row>
    <row r="21" spans="2:12">
      <c r="B21" s="11" t="s">
        <v>130</v>
      </c>
    </row>
    <row r="22" spans="2:12">
      <c r="B22" s="11" t="s">
        <v>131</v>
      </c>
    </row>
    <row r="26" spans="2:12">
      <c r="F26" s="61"/>
      <c r="L26"/>
    </row>
    <row r="27" spans="2:12">
      <c r="F27" s="61"/>
      <c r="L27"/>
    </row>
    <row r="28" spans="2:12">
      <c r="F28" s="61"/>
      <c r="L28"/>
    </row>
    <row r="29" spans="2:12">
      <c r="F29" s="61"/>
      <c r="L29"/>
    </row>
    <row r="30" spans="2:12">
      <c r="F30" s="61"/>
      <c r="L30"/>
    </row>
    <row r="1048494" ht="15" customHeight="1"/>
  </sheetData>
  <mergeCells count="5">
    <mergeCell ref="B4:G4"/>
    <mergeCell ref="B7:G7"/>
    <mergeCell ref="B10:G10"/>
    <mergeCell ref="B13:G13"/>
    <mergeCell ref="B1:D1"/>
  </mergeCells>
  <hyperlinks>
    <hyperlink ref="A1" location="Index!A1" display="Index" xr:uid="{EEC31179-ED19-40AA-8DC8-8DBE575AD617}"/>
  </hyperlinks>
  <pageMargins left="0.7" right="0.7" top="0.75" bottom="0.75" header="0.3" footer="0.3"/>
  <pageSetup paperSize="9" scale="98" orientation="landscape" r:id="rId1"/>
  <headerFooter>
    <oddFooter>&amp;L&amp;1#&amp;"Calibri"&amp;11&amp;K000000OFFICIAL: Sensitive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dbdda6c-da94-4750-9f11-2b3ad5efe699" xsi:nil="true"/>
    <lcf76f155ced4ddcb4097134ff3c332f xmlns="d010e17d-b696-4e74-896d-73539ccd3a7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D9003344CC964B8A7F94F6408D3280" ma:contentTypeVersion="19" ma:contentTypeDescription="Create a new document." ma:contentTypeScope="" ma:versionID="28a746bca47fd3ac463fb1afb98b7029">
  <xsd:schema xmlns:xsd="http://www.w3.org/2001/XMLSchema" xmlns:xs="http://www.w3.org/2001/XMLSchema" xmlns:p="http://schemas.microsoft.com/office/2006/metadata/properties" xmlns:ns2="d010e17d-b696-4e74-896d-73539ccd3a7a" xmlns:ns3="edbdda6c-da94-4750-9f11-2b3ad5efe699" targetNamespace="http://schemas.microsoft.com/office/2006/metadata/properties" ma:root="true" ma:fieldsID="99313e7a430511bed08384ef92c3df1c" ns2:_="" ns3:_="">
    <xsd:import namespace="d010e17d-b696-4e74-896d-73539ccd3a7a"/>
    <xsd:import namespace="edbdda6c-da94-4750-9f11-2b3ad5efe6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0e17d-b696-4e74-896d-73539ccd3a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bdda6c-da94-4750-9f11-2b3ad5efe69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7626c18-56c5-48db-a201-bd844daf24f9}" ma:internalName="TaxCatchAll" ma:showField="CatchAllData" ma:web="edbdda6c-da94-4750-9f11-2b3ad5efe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95E7AD-564D-4090-98D1-BA14B41B96E9}"/>
</file>

<file path=customXml/itemProps2.xml><?xml version="1.0" encoding="utf-8"?>
<ds:datastoreItem xmlns:ds="http://schemas.openxmlformats.org/officeDocument/2006/customXml" ds:itemID="{FDA14D51-5A18-4F17-B9EF-749A177DB77F}"/>
</file>

<file path=customXml/itemProps3.xml><?xml version="1.0" encoding="utf-8"?>
<ds:datastoreItem xmlns:ds="http://schemas.openxmlformats.org/officeDocument/2006/customXml" ds:itemID="{7ABE193A-4C1A-4D74-AB97-702D71400D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Christian (DPC)</dc:creator>
  <cp:keywords/>
  <dc:description/>
  <cp:lastModifiedBy>Duncan Fraser (DPC)</cp:lastModifiedBy>
  <cp:revision/>
  <dcterms:created xsi:type="dcterms:W3CDTF">2019-07-02T06:10:10Z</dcterms:created>
  <dcterms:modified xsi:type="dcterms:W3CDTF">2024-06-19T04:39:16Z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0x010100ACD9003344CC964B8A7F94F6408D3280</vt:lpwstr>
  </property>
  <property fmtid="{D5CDD505-2E9C-101B-9397-08002B2CF9AE}" pid="3" name="MSIP_Label_17d22cff-4d41-44a1-a7ea-af857521bf50_Enabled">
    <vt:lpwstr>true</vt:lpwstr>
  </property>
  <property fmtid="{D5CDD505-2E9C-101B-9397-08002B2CF9AE}" pid="4" name="MSIP_Label_17d22cff-4d41-44a1-a7ea-af857521bf50_SetDate">
    <vt:lpwstr>2022-10-26T03:25:20Z</vt:lpwstr>
  </property>
  <property fmtid="{D5CDD505-2E9C-101B-9397-08002B2CF9AE}" pid="5" name="MSIP_Label_17d22cff-4d41-44a1-a7ea-af857521bf50_Method">
    <vt:lpwstr>Privileged</vt:lpwstr>
  </property>
  <property fmtid="{D5CDD505-2E9C-101B-9397-08002B2CF9AE}" pid="6" name="MSIP_Label_17d22cff-4d41-44a1-a7ea-af857521bf50_Name">
    <vt:lpwstr>17d22cff-4d41-44a1-a7ea-af857521bf50</vt:lpwstr>
  </property>
  <property fmtid="{D5CDD505-2E9C-101B-9397-08002B2CF9AE}" pid="7" name="MSIP_Label_17d22cff-4d41-44a1-a7ea-af857521bf50_SiteId">
    <vt:lpwstr>722ea0be-3e1c-4b11-ad6f-9401d6856e24</vt:lpwstr>
  </property>
  <property fmtid="{D5CDD505-2E9C-101B-9397-08002B2CF9AE}" pid="8" name="MSIP_Label_17d22cff-4d41-44a1-a7ea-af857521bf50_ActionId">
    <vt:lpwstr>90bf4f14-ad51-414f-b708-9736e4e7ba0f</vt:lpwstr>
  </property>
  <property fmtid="{D5CDD505-2E9C-101B-9397-08002B2CF9AE}" pid="9" name="MSIP_Label_17d22cff-4d41-44a1-a7ea-af857521bf50_ContentBits">
    <vt:lpwstr>2</vt:lpwstr>
  </property>
  <property fmtid="{D5CDD505-2E9C-101B-9397-08002B2CF9AE}" pid="10" name="MediaServiceImageTags">
    <vt:lpwstr/>
  </property>
</Properties>
</file>