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internal.vic.gov.au\DPC\HomeDirs1\vicu4mx\Desktop\"/>
    </mc:Choice>
  </mc:AlternateContent>
  <xr:revisionPtr revIDLastSave="0" documentId="13_ncr:1_{D9320E93-7C3E-4B8A-9BA0-007CA13D12A1}" xr6:coauthVersionLast="47" xr6:coauthVersionMax="47" xr10:uidLastSave="{00000000-0000-0000-0000-000000000000}"/>
  <bookViews>
    <workbookView xWindow="380" yWindow="380" windowWidth="18570" windowHeight="9760" xr2:uid="{00000000-000D-0000-FFFF-FFFF00000000}"/>
  </bookViews>
  <sheets>
    <sheet name="Final for Web posting" sheetId="5" r:id="rId1"/>
  </sheets>
  <definedNames>
    <definedName name="_xlnm.Print_Area" localSheetId="0">'Final for Web posting'!$B$1:$F$118</definedName>
    <definedName name="_xlnm.Print_Titles" localSheetId="0">'Final for Web posting'!$11:$11</definedName>
  </definedNames>
  <calcPr calcId="191029"/>
  <customWorkbookViews>
    <customWorkbookView name="liz alexander - Personal View" guid="{F0EA9BE4-E5A8-4C58-AB87-68C5F7425AB3}" mergeInterval="0" personalView="1" maximized="1" windowWidth="756" windowHeight="42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4" i="5" l="1"/>
  <c r="D59" i="5"/>
  <c r="D58" i="5"/>
  <c r="D52" i="5"/>
  <c r="D26" i="5"/>
  <c r="D35" i="5"/>
  <c r="D108" i="5" l="1"/>
  <c r="D99" i="5"/>
  <c r="D92" i="5"/>
  <c r="D80" i="5"/>
  <c r="D83" i="5"/>
  <c r="D77" i="5" l="1"/>
  <c r="D117" i="5" l="1"/>
  <c r="E117" i="5" s="1"/>
  <c r="D30" i="5"/>
  <c r="D87" i="5"/>
  <c r="D86" i="5"/>
  <c r="D76" i="5"/>
  <c r="D75" i="5"/>
  <c r="D70" i="5"/>
  <c r="D69" i="5"/>
  <c r="D56" i="5"/>
  <c r="D53" i="5"/>
  <c r="D47" i="5"/>
  <c r="D46" i="5"/>
  <c r="D43" i="5"/>
  <c r="D42" i="5"/>
  <c r="D41" i="5"/>
  <c r="D40" i="5"/>
  <c r="D39" i="5"/>
  <c r="D38" i="5"/>
  <c r="D37" i="5"/>
  <c r="D36" i="5"/>
  <c r="D34" i="5"/>
  <c r="D44" i="5"/>
  <c r="D33" i="5"/>
  <c r="D28" i="5"/>
  <c r="D29" i="5"/>
  <c r="D23" i="5"/>
  <c r="D27" i="5"/>
  <c r="D18" i="5"/>
  <c r="D15" i="5"/>
  <c r="D45" i="5"/>
  <c r="D21" i="5"/>
  <c r="D20" i="5"/>
  <c r="D16" i="5"/>
  <c r="D24" i="5"/>
  <c r="D22" i="5"/>
  <c r="D91" i="5"/>
  <c r="E91" i="5" s="1"/>
  <c r="E92" i="5"/>
  <c r="D93" i="5"/>
  <c r="E93" i="5" s="1"/>
  <c r="D94" i="5"/>
  <c r="E94" i="5" s="1"/>
  <c r="D95" i="5"/>
  <c r="E95" i="5" s="1"/>
  <c r="D96" i="5"/>
  <c r="E96" i="5" s="1"/>
  <c r="D97" i="5"/>
  <c r="E97" i="5" s="1"/>
  <c r="D98" i="5"/>
  <c r="E98" i="5" s="1"/>
  <c r="D66" i="5"/>
  <c r="E99" i="5" s="1"/>
  <c r="D100" i="5"/>
  <c r="E100" i="5" s="1"/>
  <c r="D101" i="5"/>
  <c r="E101" i="5" s="1"/>
  <c r="D102" i="5"/>
  <c r="E102" i="5" s="1"/>
  <c r="D103" i="5"/>
  <c r="E103" i="5" s="1"/>
  <c r="D104" i="5"/>
  <c r="E104" i="5" s="1"/>
  <c r="D105" i="5"/>
  <c r="E105" i="5" s="1"/>
  <c r="D106" i="5"/>
  <c r="E106" i="5" s="1"/>
  <c r="D107" i="5"/>
  <c r="E107" i="5" s="1"/>
  <c r="E108" i="5"/>
  <c r="D109" i="5"/>
  <c r="E109" i="5" s="1"/>
  <c r="D110" i="5"/>
  <c r="E110" i="5" s="1"/>
  <c r="D111" i="5"/>
  <c r="E111" i="5" s="1"/>
  <c r="D112" i="5"/>
  <c r="E112" i="5" s="1"/>
  <c r="D113" i="5"/>
  <c r="E113" i="5" s="1"/>
  <c r="D114" i="5"/>
  <c r="E114" i="5" s="1"/>
  <c r="D115" i="5"/>
  <c r="E115" i="5" s="1"/>
  <c r="D116" i="5"/>
  <c r="E116" i="5" s="1"/>
  <c r="D90" i="5"/>
  <c r="E90" i="5" s="1"/>
  <c r="D17" i="5"/>
  <c r="D60" i="5"/>
  <c r="D51" i="5"/>
  <c r="D50" i="5"/>
  <c r="D49" i="5"/>
  <c r="D48" i="5"/>
  <c r="D32" i="5"/>
  <c r="D31" i="5"/>
  <c r="D25" i="5"/>
  <c r="D19" i="5"/>
  <c r="D67" i="5"/>
  <c r="D68" i="5"/>
  <c r="D62" i="5"/>
  <c r="D61" i="5"/>
  <c r="D57" i="5"/>
  <c r="D55" i="5"/>
</calcChain>
</file>

<file path=xl/sharedStrings.xml><?xml version="1.0" encoding="utf-8"?>
<sst xmlns="http://schemas.openxmlformats.org/spreadsheetml/2006/main" count="340" uniqueCount="261">
  <si>
    <t>Application to Secretary for advice whether record exists on Register</t>
  </si>
  <si>
    <t>17(3)</t>
  </si>
  <si>
    <t xml:space="preserve">Fail to report human remains that are, or are likely to be, Aboriginal human remains </t>
  </si>
  <si>
    <t>60 penalty units (ind.) / 300 penalty units (corp.)</t>
  </si>
  <si>
    <t>19(2)</t>
  </si>
  <si>
    <t>120 penalty units (ind.) / 600 penalty units (corp.)</t>
  </si>
  <si>
    <t>27(2)</t>
  </si>
  <si>
    <t>Knowingly do an act that harms Aboriginal heritage, knowing it is Aboriginal heritage</t>
  </si>
  <si>
    <t>27(4)</t>
  </si>
  <si>
    <t>Knowingly do an act that harms Aboriginal heritage, reckless as to whether it is Aboriginal heritage</t>
  </si>
  <si>
    <t>27(6)</t>
  </si>
  <si>
    <t>Knowingly do an act that harms Aboriginal heritage, negligent as to whether it is Aboriginal heritage</t>
  </si>
  <si>
    <t>28(2)</t>
  </si>
  <si>
    <t>33(1)</t>
  </si>
  <si>
    <t>Possess Aboriginal object</t>
  </si>
  <si>
    <t>34(1)</t>
  </si>
  <si>
    <t>Disturb, excavate, research, buy, sell or remove Aboriginal heritage from Victoria without permit</t>
  </si>
  <si>
    <t>240 penalty units (ind.) / 1200 penalty units (corp.)</t>
  </si>
  <si>
    <t>67(1)</t>
  </si>
  <si>
    <t>Fail to provide assessment documentation within 14 days after approval of management plan</t>
  </si>
  <si>
    <t>67(2)</t>
  </si>
  <si>
    <t>Fail to provide assessment documentation within 14 days after discontinuing management plan</t>
  </si>
  <si>
    <t>83(3)</t>
  </si>
  <si>
    <t>95(1)</t>
  </si>
  <si>
    <t>Knowingly contravene a stop order</t>
  </si>
  <si>
    <t>1800 penalty units (ind.) / 10000 penalty units (corp.)</t>
  </si>
  <si>
    <t xml:space="preserve">      Penalty Unit</t>
  </si>
  <si>
    <t>102(2)</t>
  </si>
  <si>
    <t>Contravene an interim protection declaration, knowing the declaration exists</t>
  </si>
  <si>
    <t>102(4)</t>
  </si>
  <si>
    <t>Contravene an interim protection declaration, reckless as to existence of declaration</t>
  </si>
  <si>
    <t>108(2)</t>
  </si>
  <si>
    <t>Contravene an ongoing protection declaration, knowing declaration exists</t>
  </si>
  <si>
    <t>108(4)</t>
  </si>
  <si>
    <t>Contravene an ongoing protection declaration, reckless as to the existence of the declaration</t>
  </si>
  <si>
    <t>110(6)</t>
  </si>
  <si>
    <t>Destroy, damage, remove or interfere with notice relating to declared Aboriginal place</t>
  </si>
  <si>
    <t>10 penalty units (ind.) / 50 penalty units (corp.)</t>
  </si>
  <si>
    <t>164(3)</t>
  </si>
  <si>
    <t>5 penalty units</t>
  </si>
  <si>
    <t>177(2)</t>
  </si>
  <si>
    <t>Tamper or interfere with a seized thing without inspector's approval</t>
  </si>
  <si>
    <t>10 penalty units</t>
  </si>
  <si>
    <t>180(5)</t>
  </si>
  <si>
    <t>Refuse or fail to comply with inspector's request for name and address</t>
  </si>
  <si>
    <t>181(2)</t>
  </si>
  <si>
    <t>Refuse or fail to comply with inspector's request for assistance or information</t>
  </si>
  <si>
    <t>Give false or misleading information to an inspector</t>
  </si>
  <si>
    <t>185(1)</t>
  </si>
  <si>
    <t>Knowingly impersonate an inspector</t>
  </si>
  <si>
    <t>60 penalty units or 6 months imprisonment or both</t>
  </si>
  <si>
    <t>185(2)</t>
  </si>
  <si>
    <t>Obstruct or hinder an inspector</t>
  </si>
  <si>
    <t>120 penalty units or 12 months imprisonment or both</t>
  </si>
  <si>
    <t xml:space="preserve">The fees are determined by multiplying the number of fee units contained in the legislation by the current value of the fee unit. </t>
  </si>
  <si>
    <t>The penalties are determined by multiplying the number of penalty units contained in the legislation by the current value of the penalty unit.</t>
  </si>
  <si>
    <t>Fee unit</t>
  </si>
  <si>
    <t>Division</t>
  </si>
  <si>
    <t>VOMA</t>
  </si>
  <si>
    <t>24(2)</t>
  </si>
  <si>
    <t xml:space="preserve">Fail to report discovery of Aboriginal place or object </t>
  </si>
  <si>
    <t>Veterans</t>
  </si>
  <si>
    <t>Youth Affairs</t>
  </si>
  <si>
    <t>AAV</t>
  </si>
  <si>
    <t>Aboriginal Heritage Act 2006</t>
  </si>
  <si>
    <t>The main purpose of the Act is to provide for the effective protection and management of Aboriginal cultural heritage in Victoria</t>
  </si>
  <si>
    <t>Application for permit to disturb or excavate land for the purpose of uncovering or discovering Aboriginal cultural heritage</t>
  </si>
  <si>
    <t>8 fee units</t>
  </si>
  <si>
    <t xml:space="preserve">Application for permit to carry out activity that will, or is likely to, harm Aboriginal cultural heritage </t>
  </si>
  <si>
    <t>46 fee units</t>
  </si>
  <si>
    <t>13 fee units</t>
  </si>
  <si>
    <t>Application for permit to remove Aboriginal object from Victoria</t>
  </si>
  <si>
    <t>1200 penalty units (ind.) / 6000 penalty units (corp.)</t>
  </si>
  <si>
    <t>1800 max. penalty units (ind.) / 10000 penalty units (corp.)</t>
  </si>
  <si>
    <t>1200 max.penalty units (ind.) / 6000 penalty units (corp.)</t>
  </si>
  <si>
    <t>$AUD</t>
  </si>
  <si>
    <t xml:space="preserve">Section </t>
  </si>
  <si>
    <t>Units</t>
  </si>
  <si>
    <t>Description</t>
  </si>
  <si>
    <r>
      <t xml:space="preserve">Department of Premier and Cabinet - Automatically Indexed Fees and Charges - </t>
    </r>
    <r>
      <rPr>
        <b/>
        <i/>
        <sz val="12"/>
        <rFont val="Arial"/>
        <family val="2"/>
      </rPr>
      <t xml:space="preserve">Aboriginal Heritage Act </t>
    </r>
    <r>
      <rPr>
        <b/>
        <sz val="12"/>
        <rFont val="Arial"/>
        <family val="2"/>
      </rPr>
      <t>2006 / Regulations</t>
    </r>
  </si>
  <si>
    <r>
      <rPr>
        <sz val="9"/>
        <rFont val="Arial"/>
        <family val="2"/>
      </rPr>
      <t>* Fees payable directly to Registered Aboriginal Party may include GST. (</t>
    </r>
    <r>
      <rPr>
        <b/>
        <sz val="9"/>
        <rFont val="Arial"/>
        <family val="2"/>
      </rPr>
      <t xml:space="preserve">figures provided below </t>
    </r>
    <r>
      <rPr>
        <b/>
        <u/>
        <sz val="9"/>
        <rFont val="Arial"/>
        <family val="2"/>
      </rPr>
      <t>do not include</t>
    </r>
    <r>
      <rPr>
        <b/>
        <sz val="9"/>
        <rFont val="Arial"/>
        <family val="2"/>
      </rPr>
      <t xml:space="preserve"> GST</t>
    </r>
    <r>
      <rPr>
        <sz val="9"/>
        <rFont val="Arial"/>
        <family val="2"/>
      </rPr>
      <t>)</t>
    </r>
  </si>
  <si>
    <r>
      <rPr>
        <sz val="9"/>
        <rFont val="Arial"/>
        <family val="2"/>
      </rPr>
      <t xml:space="preserve">* Fees payable directly to Registered Aboriginal Party may include GST. </t>
    </r>
    <r>
      <rPr>
        <b/>
        <sz val="9"/>
        <rFont val="Arial"/>
        <family val="2"/>
      </rPr>
      <t xml:space="preserve">(figures provided below </t>
    </r>
    <r>
      <rPr>
        <b/>
        <u/>
        <sz val="9"/>
        <rFont val="Arial"/>
        <family val="2"/>
      </rPr>
      <t>include</t>
    </r>
    <r>
      <rPr>
        <b/>
        <sz val="9"/>
        <rFont val="Arial"/>
        <family val="2"/>
      </rPr>
      <t xml:space="preserve"> GST)</t>
    </r>
  </si>
  <si>
    <t>600 max. penalty units (ind.) / 3000 penalty units (corp.)</t>
  </si>
  <si>
    <t>14(1)</t>
  </si>
  <si>
    <t>3000 penalty units (corp.)</t>
  </si>
  <si>
    <t>21A</t>
  </si>
  <si>
    <t>Ownership of Secret / Sacred Objects</t>
  </si>
  <si>
    <t>A person must not harm Aboriginal cultural heritage</t>
  </si>
  <si>
    <t>34A(5)</t>
  </si>
  <si>
    <t xml:space="preserve">A person who carries out a survey for Aboriginal cultural heritage must give a copy of any relevant documentation to the Secretary for recording on the Register by the earlier of-
                          (a)  30 days after producing the final report relating to the survey; or
                          (b)  within 12 months after giving notice under subsection
</t>
  </si>
  <si>
    <t>41A</t>
  </si>
  <si>
    <t>The holder of a cultural heritage permit must comply with the conditions of the permit.</t>
  </si>
  <si>
    <t>60 penalty units (ind.) / 150 penalty units (corp.)</t>
  </si>
  <si>
    <t>46(3)</t>
  </si>
  <si>
    <t>Knowingly commence activity for which cultural heritage management plan is mandatory without  plan being approved.</t>
  </si>
  <si>
    <t>Recklessly commence activity for which cultural heritage management plan is mandatory without  plan being approved.</t>
  </si>
  <si>
    <t>Negligently commence activity for which cultural heritage management plan is mandatory without  plan being approved.</t>
  </si>
  <si>
    <t>46(5)</t>
  </si>
  <si>
    <t>46(7)</t>
  </si>
  <si>
    <t>600 penalty units (ind.) / 3000 penalty units (corp.)</t>
  </si>
  <si>
    <t>67A(2)</t>
  </si>
  <si>
    <t>300 penalty units (ind.) / 1500 penalty units (corp.)</t>
  </si>
  <si>
    <t>74G(2)</t>
  </si>
  <si>
    <t>67A(4)</t>
  </si>
  <si>
    <t>67A(6)</t>
  </si>
  <si>
    <t>74G(4)</t>
  </si>
  <si>
    <t>74G(6)</t>
  </si>
  <si>
    <t>A person must not knowingly use any registered Aboriginal intangible heritage for commercial purposes without the consent of the relevant registered Aboriginal party, registered native title holder or traditional owner group entity.</t>
  </si>
  <si>
    <t>79(G)(1)</t>
  </si>
  <si>
    <t>79(G)(2)</t>
  </si>
  <si>
    <t>A person must not recklessly use any registered Aboriginal intangible heritage for commercial purposes without the consent of the relevant registered Aboriginal party, registered native title holder or traditional owner group entity.</t>
  </si>
  <si>
    <t>79(H)(2)</t>
  </si>
  <si>
    <t>79(H)(4)</t>
  </si>
  <si>
    <t>79(H)(6)</t>
  </si>
  <si>
    <t>A party to a registered Aboriginal intangible heritage agreement is guilty of an offence if-
 (a) the party does an act that fails to comply with the conditions of the Aboriginal intangible heritage agreement; and
 (b) at the time of doing the act the party was negligent as to whether the act failed to comply with the conditions of the agreement.</t>
  </si>
  <si>
    <t>A party to a registered Aboriginal intangible heritage agreement is guilty of an offence if-
 (a) the party does an act that fails to comply with the conditions of the Aboriginal intangible heritage agreement; and
 (b) at the time of doing the act the party was reckless as to whether the act failed to comply with the conditions of the agreement.</t>
  </si>
  <si>
    <t>A party to a registered Aboriginal intangible heritage agreement is guilty of an offence if-
 (a) the party does an act that fails to comply with the conditions of the Aboriginal intangible heritage agreement; and
 (b) at the time of doing the act the party knew that the act failed to comply with the conditions of the agreement.</t>
  </si>
  <si>
    <t>95(C)</t>
  </si>
  <si>
    <t>A person issued with a 24-hour stop order must not engage in any conduct that the person knows is conduct that contravenes the stop order.</t>
  </si>
  <si>
    <t>95(F)</t>
  </si>
  <si>
    <t>The sponsor of a cultural heritage management plan or the holder of a cultural heritage permit issued with an improvement notice must not engage in any conduct that the sponsor or holder knows is conduct that contravenes the improvement notice.</t>
  </si>
  <si>
    <t>500 penalty units (ind.) / 2500 penalty units (corp.)</t>
  </si>
  <si>
    <t xml:space="preserve">A person or body allowed access to the Register under this Division must not knowingly use any information in the Register for a purpose other than the purpose for which the person or body was allowed access.
</t>
  </si>
  <si>
    <t>50 penalty units (ind.) / 250 penalty units (corp.)</t>
  </si>
  <si>
    <t>147(A)(1)</t>
  </si>
  <si>
    <t xml:space="preserve">A person or body allowed access to the Register under this Division must not recklessley use any information in the Register for a purpose other than the purpose for which the person or body was allowed access.
</t>
  </si>
  <si>
    <t>20 penalty units (ind.) / 100 penalty units (corp.)</t>
  </si>
  <si>
    <t>Fail to return identity card after ceasing to be an Aboriginal Heritage Officer, or after suspension</t>
  </si>
  <si>
    <t>Fail to return identity card after ceasing to be an Authorised Officer, or after suspension</t>
  </si>
  <si>
    <t>Application for permit to sell Aboriginal object</t>
  </si>
  <si>
    <t>Application for permit to carry out research on an Aboriginal place or Aboriginal object</t>
  </si>
  <si>
    <t>Application to rehabilitate land at an Aboriginal place</t>
  </si>
  <si>
    <t>nil fee units</t>
  </si>
  <si>
    <t>Application to inter Aboriginal Ancestral Remains at an Aboriginal place</t>
  </si>
  <si>
    <t>Act; Regulation</t>
  </si>
  <si>
    <t>Application to Secretary for certification of a preliminary Aboriginal heritage test</t>
  </si>
  <si>
    <t>For a test that relates to a small activity</t>
  </si>
  <si>
    <t>For a test that relates to a medium-size activity</t>
  </si>
  <si>
    <t>For a test that relates to a large activity</t>
  </si>
  <si>
    <t>Application for approval of amendment to approved cultural heritage management plan</t>
  </si>
  <si>
    <t>Application to the Secretary for access to the Register</t>
  </si>
  <si>
    <t>Application for access by a person engaged as a heritage advisor for a cultural heritage management plan or a cultural heritage audit</t>
  </si>
  <si>
    <t>Application for access by a heritage advisor appointed by a proposed developer, purchaser or user of land or by a person specified under section 146(1)(d)</t>
  </si>
  <si>
    <t>Fail to comply with Secretary's direction to engage heritage advisor to conduct cultural heritage audit</t>
  </si>
  <si>
    <r>
      <t xml:space="preserve">As per Section 5 of the </t>
    </r>
    <r>
      <rPr>
        <i/>
        <sz val="10"/>
        <rFont val="Arial"/>
        <family val="2"/>
      </rPr>
      <t>Monetary Units Act 2004</t>
    </r>
    <r>
      <rPr>
        <sz val="10"/>
        <rFont val="Arial"/>
      </rPr>
      <t>, calculation is rounded to the nearest cent.</t>
    </r>
  </si>
  <si>
    <t>Application to 1 relevant authority for approval of cultural heritage management plan - desktop assessment of small activity</t>
  </si>
  <si>
    <t>Application to 1 relevant authority for approval of cultural heritage management plan - desktop assessment of medium-size activity</t>
  </si>
  <si>
    <t>Application to 1 relevant authority for approval of cultural heritage management plan - desktop assessment of large activity</t>
  </si>
  <si>
    <t>Application to 1 relevant authority for approval of cultural heritage management plan - standard assessment of small activity</t>
  </si>
  <si>
    <t>Application to 1 relevant authority for approval of cultural heritage management plan - standard assessment of medium-size activity</t>
  </si>
  <si>
    <t>Application to 1 relevant authority for approval of cultural heritage management plan - standard assessment of large activity</t>
  </si>
  <si>
    <t>Application to 1 relevant authority for approval of cultural heritage management plan - complex assessment of small activity</t>
  </si>
  <si>
    <t>Application to 1 relevant authority for approval of cultural heritage management plan - complex assessment of medium-size activity</t>
  </si>
  <si>
    <t>Application to 1 relevant authority for approval of cultural heritage management plan - complex assessment of large activity</t>
  </si>
  <si>
    <t>Application to 2 relevant authorities for approval of cultural heritage management plan - desktop assessment of small activity</t>
  </si>
  <si>
    <t>Application to 2 relevant authorities for approval of cultural heritage management plan - desktop assessment of medium-size activity</t>
  </si>
  <si>
    <t>Application to 2 relevant authorities for approval of cultural heritage management plan - desktop assessment of large activity</t>
  </si>
  <si>
    <t>Application to 2 relevant authorities for approval of cultural heritage management plan - standard assessment of small activity</t>
  </si>
  <si>
    <t>Application to 2 relevant authorities for approval of cultural heritage management plan - standard assessment of medium-size activity</t>
  </si>
  <si>
    <t>Application to 2 relevant authorities for approval of cultural heritage management plan - standard assessment of large activity</t>
  </si>
  <si>
    <t>Application to 2 relevant authorities for approval of cultural heritage management plan - complex assessment of small activity</t>
  </si>
  <si>
    <t>Application to 2 relevant authorities for approval of cultural heritage management plan - complex assessment of medium-size activity</t>
  </si>
  <si>
    <t>Application to 2 relevant authorities for approval of cultural heritage management plan - complex assessment of large activity</t>
  </si>
  <si>
    <t>Application to 3 or more relevant authorities for approval of cultural heritage management plan - desktop assessment of small activity</t>
  </si>
  <si>
    <t>Application to 3 or more relevant authorities for approval of cultural heritage management plan - desktop assessment of medium-size activity</t>
  </si>
  <si>
    <t>Application to 3 or more relevant authorities for approval of cultural heritage management plan - desktop assessment of large activity</t>
  </si>
  <si>
    <t>Application to 3 or more relevant authorities for approval of cultural heritage management plan - standard assessment of medium-size activity</t>
  </si>
  <si>
    <t>Application to 3 or more relevant authorities for approval of cultural heritage management plan - standard assessment of small activity</t>
  </si>
  <si>
    <t>Application to 3 or more relevant authorities for approval of cultural heritage management plan - standard assessment of large activity</t>
  </si>
  <si>
    <t>Application to 3 or more relevant authorities for approval of cultural heritage management plan - complex assessment of small activity</t>
  </si>
  <si>
    <t>Application to 3 or more relevant authorities for approval of cultural heritage management plan - complex assessment of medium-size activity</t>
  </si>
  <si>
    <t>Application to 3 or more relevant authorities for approval of cultural heritage management plan - complex assessment of large activity</t>
  </si>
  <si>
    <t>120 penalty units (ind.)  / 600 penalty units (corp.)</t>
  </si>
  <si>
    <t>27 fee units (to each relevant authority)*</t>
  </si>
  <si>
    <t>30 fee units (to each relevant authority)*</t>
  </si>
  <si>
    <t>Failure to comply with Aboriginal cultural heritage land management agreement - Knew act or omission failed to comply</t>
  </si>
  <si>
    <t>Failure to comply with Aboriginal cultural heritage land management agreement - Negligent act or omission failed to comply</t>
  </si>
  <si>
    <t>Failure to comply with Aboriginal cultural heritage land management agreement - Reckless act or omission failed to comply</t>
  </si>
  <si>
    <t>Sponsor fails to comply with approved cultural heritage management plan - Knew act or omission failed to comply</t>
  </si>
  <si>
    <t>Sponsor fails to comply with approved cultural heritage management plan - Reckless act or omission failed to comply</t>
  </si>
  <si>
    <t>Sponsor fails to comply with approved cultural heritage management plan - Negligent act or omission failed to comply</t>
  </si>
  <si>
    <t>Fail to transfer Aboriginal Ancestral Remains to Council</t>
  </si>
  <si>
    <t>Reporting and transfer of Aboriginal Ancestral Remains</t>
  </si>
  <si>
    <t>Approval of a cultural heritage management plan</t>
  </si>
  <si>
    <t>Notice of intention to prepare a cultural heritage management plan</t>
  </si>
  <si>
    <t>For a notice of intention to prepare a cultural heritage management plan</t>
  </si>
  <si>
    <t>146(1)(c); Regulation 90(1)(a)</t>
  </si>
  <si>
    <t>18 fee units</t>
  </si>
  <si>
    <t>146(1)(g); Regulation 90(1)(b)</t>
  </si>
  <si>
    <t>62(3) 65(1A); Regulation 85(2)(a)</t>
  </si>
  <si>
    <t>27 fee units*</t>
  </si>
  <si>
    <t>62(3) 65(1A); Regulation 85(2)(b)</t>
  </si>
  <si>
    <t>55 fee units*</t>
  </si>
  <si>
    <t>62(3) 65(1A); Regulation 85(2)(c)</t>
  </si>
  <si>
    <t>110 fee units*</t>
  </si>
  <si>
    <t>62(3) 65(1A); Regulation 85(3)(a)</t>
  </si>
  <si>
    <t>39 fee units*</t>
  </si>
  <si>
    <t>62(3) 65(1A); Regulation 85(3)(b)</t>
  </si>
  <si>
    <t>79 fee units*</t>
  </si>
  <si>
    <t>62(3) 65(1A); Regulation 85(3)(c)</t>
  </si>
  <si>
    <t>157 fee units*</t>
  </si>
  <si>
    <t>62(3) 65(1A); Regulation 85(4)(a)</t>
  </si>
  <si>
    <t>63 fee units*</t>
  </si>
  <si>
    <t>62(3) 65(1A); Regulation 85(4)(b)</t>
  </si>
  <si>
    <t>125 fee units*</t>
  </si>
  <si>
    <t>62(3) 65(1A); Regulation 85(4)(c)</t>
  </si>
  <si>
    <t>251 fee units*</t>
  </si>
  <si>
    <t>62(3) 65(1A); Regulation 86(2)(a)</t>
  </si>
  <si>
    <t>22 fee units (to each relevant authority)*</t>
  </si>
  <si>
    <t>62(3) 65(1A); Regulation 86(2)(b)</t>
  </si>
  <si>
    <t>41 fee units (to each relevant authority)*</t>
  </si>
  <si>
    <t>62(3) 65(1A); Regulation 86(2)(c)</t>
  </si>
  <si>
    <t>82 fee units (to each relevant authority)*</t>
  </si>
  <si>
    <t>62(3) 65(1A); Regulation 86(3)(a)</t>
  </si>
  <si>
    <t>62(3) 65(1A); Regulation 86(3)(b)</t>
  </si>
  <si>
    <t>59 fee units (to each relevant authority)*</t>
  </si>
  <si>
    <t>62(3) 65(1A); Regulation 86(3)(c)</t>
  </si>
  <si>
    <t>118 fee units (to each relevant authority)*</t>
  </si>
  <si>
    <t>62(3) 65(1A); Regulation 86(4)(a)</t>
  </si>
  <si>
    <t>47 fee units (to each relevant authority)*</t>
  </si>
  <si>
    <t>62(3) 65(1A); Regulation 86(4)(b)</t>
  </si>
  <si>
    <t>94 fee units (to each relevant authority)*</t>
  </si>
  <si>
    <t>62(3) 65(1A); Regulation 86(4)(c)</t>
  </si>
  <si>
    <t>188 fee units (to each relevant authority)*</t>
  </si>
  <si>
    <t>62(3) 65(1A); Regulation 87(2)(a)</t>
  </si>
  <si>
    <t>19 fee units (to each relevant authority)*</t>
  </si>
  <si>
    <t>62(3) 65(1A); Regulation 87(2)(b)</t>
  </si>
  <si>
    <t>36 fee units (to each relevant authority)*</t>
  </si>
  <si>
    <t>62(3) 65(1A); Regulation 87(2)(c)</t>
  </si>
  <si>
    <t>74 fee units (to each relevant authority)*</t>
  </si>
  <si>
    <t>62(3) 65(1A); Regulation 87(3)(a)</t>
  </si>
  <si>
    <t>62(3) 65(1A); Regulation 87(3)(b)</t>
  </si>
  <si>
    <t>52 fee units (to each relevant authority)*</t>
  </si>
  <si>
    <t>62(3) 65(1A); Regulation 87(3)(c)</t>
  </si>
  <si>
    <t>105 fee units (to each relevant authority)*</t>
  </si>
  <si>
    <t>62(3) 65(1A); Regulation 87(4)(a)</t>
  </si>
  <si>
    <t>62(3) 65(1A); Regulation 87(4)(b)</t>
  </si>
  <si>
    <t>84 fee units (to each relevant authority)*</t>
  </si>
  <si>
    <t>62(3) 65(1A); Regulation 87(4)(c)</t>
  </si>
  <si>
    <t>167 fee units (to each relevant authority)*</t>
  </si>
  <si>
    <t>66A(4); Regulation 89</t>
  </si>
  <si>
    <t>53 fee units (to each relevant authority)*</t>
  </si>
  <si>
    <t>Fees prescribed under Aboriginal Heritage Regulations 2018</t>
  </si>
  <si>
    <r>
      <t>36(2); Regulation 82(1)(a</t>
    </r>
    <r>
      <rPr>
        <b/>
        <sz val="9"/>
        <rFont val="Arial"/>
        <family val="2"/>
      </rPr>
      <t>)</t>
    </r>
  </si>
  <si>
    <r>
      <t>36(2); Regulation 82(1)(b</t>
    </r>
    <r>
      <rPr>
        <b/>
        <sz val="9"/>
        <rFont val="Arial"/>
        <family val="2"/>
      </rPr>
      <t>)</t>
    </r>
  </si>
  <si>
    <r>
      <t>36(2); Regulation 82(1)(c</t>
    </r>
    <r>
      <rPr>
        <b/>
        <sz val="9"/>
        <rFont val="Arial"/>
        <family val="2"/>
      </rPr>
      <t>)</t>
    </r>
  </si>
  <si>
    <r>
      <t>36(2); Regulation 82(1)(d</t>
    </r>
    <r>
      <rPr>
        <b/>
        <sz val="9"/>
        <rFont val="Arial"/>
        <family val="2"/>
      </rPr>
      <t>)</t>
    </r>
  </si>
  <si>
    <t>36(2); Regulation 82(1)(e)</t>
  </si>
  <si>
    <t>36(2); Regulation 82(3)</t>
  </si>
  <si>
    <t>36(2); Regulation 82(4)</t>
  </si>
  <si>
    <t>49B(3); Regulation 83(a)</t>
  </si>
  <si>
    <t>49B(3); Regulation 83(b)</t>
  </si>
  <si>
    <t>49B(3); Regulation 83(c)</t>
  </si>
  <si>
    <t>54(3)(e); Regulation 84</t>
  </si>
  <si>
    <t>147(2); Regulation 91</t>
  </si>
  <si>
    <t>24 fee units</t>
  </si>
  <si>
    <t>47 fee units</t>
  </si>
  <si>
    <t>71 fee units</t>
  </si>
  <si>
    <t>10 fee units</t>
  </si>
  <si>
    <t>12 fee units</t>
  </si>
  <si>
    <r>
      <t xml:space="preserve">  In accordance with the </t>
    </r>
    <r>
      <rPr>
        <b/>
        <i/>
        <sz val="10"/>
        <rFont val="Arial"/>
        <family val="2"/>
      </rPr>
      <t>Monetary Units Act 2004</t>
    </r>
    <r>
      <rPr>
        <sz val="10"/>
        <rFont val="Arial"/>
      </rPr>
      <t xml:space="preserve"> the current value for </t>
    </r>
    <r>
      <rPr>
        <b/>
        <sz val="10"/>
        <rFont val="Arial"/>
        <family val="2"/>
      </rPr>
      <t>2022-2023</t>
    </r>
    <r>
      <rPr>
        <sz val="10"/>
        <rFont val="Arial"/>
      </rPr>
      <t xml:space="preserve"> 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</si>
</sst>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4" formatCode="_-&quot;$&quot;* #,##0.00_-;\-&quot;$&quot;* #,##0.00_-;_-&quot;$&quot;* &quot;-&quot;??_-;_-@_-"/>
    <numFmt numFmtId="43" formatCode="_-* #,##0.00_-;\-* #,##0.00_-;_-* &quot;-&quot;??_-;_-@_-"/>
    <numFmt numFmtId="164" formatCode="[$$-C09]#,##0.00"/>
    <numFmt numFmtId="165" formatCode="_-* #,##0.000_-;\-* #,##0.000_-;_-* &quot;-&quot;??_-;_-@_-"/>
  </numFmts>
  <fonts count="17" x14ac:knownFonts="1">
    <font>
      <sz val="10"/>
      <name val="Arial"/>
    </font>
    <font>
      <sz val="10"/>
      <name val="Arial"/>
    </font>
    <font>
      <b/>
      <sz val="10"/>
      <name val="Arial"/>
      <family val="2"/>
    </font>
    <font>
      <sz val="12"/>
      <name val="Arial"/>
      <family val="2"/>
    </font>
    <font>
      <b/>
      <sz val="12"/>
      <name val="Arial"/>
      <family val="2"/>
    </font>
    <font>
      <sz val="8"/>
      <name val="Arial"/>
      <family val="2"/>
    </font>
    <font>
      <sz val="10"/>
      <color indexed="10"/>
      <name val="Arial"/>
      <family val="2"/>
    </font>
    <font>
      <sz val="8"/>
      <name val="Arial"/>
      <family val="2"/>
    </font>
    <font>
      <b/>
      <i/>
      <sz val="10"/>
      <name val="Arial"/>
      <family val="2"/>
    </font>
    <font>
      <sz val="10"/>
      <name val="Arial"/>
    </font>
    <font>
      <b/>
      <i/>
      <sz val="12"/>
      <name val="Arial"/>
      <family val="2"/>
    </font>
    <font>
      <sz val="9"/>
      <name val="Arial"/>
      <family val="2"/>
    </font>
    <font>
      <b/>
      <sz val="9"/>
      <name val="Arial"/>
      <family val="2"/>
    </font>
    <font>
      <b/>
      <i/>
      <sz val="9"/>
      <name val="Arial"/>
      <family val="2"/>
    </font>
    <font>
      <b/>
      <u/>
      <sz val="9"/>
      <name val="Arial"/>
      <family val="2"/>
    </font>
    <font>
      <i/>
      <sz val="10"/>
      <name val="Arial"/>
      <family val="2"/>
    </font>
    <font>
      <sz val="10"/>
      <name val="Arial"/>
      <family val="2"/>
    </font>
  </fonts>
  <fills count="6">
    <fill>
      <patternFill patternType="none"/>
    </fill>
    <fill>
      <patternFill patternType="gray125"/>
    </fill>
    <fill>
      <patternFill patternType="solid">
        <fgColor indexed="22"/>
        <bgColor indexed="64"/>
      </patternFill>
    </fill>
    <fill>
      <patternFill patternType="solid">
        <fgColor indexed="44"/>
        <bgColor indexed="64"/>
      </patternFill>
    </fill>
    <fill>
      <patternFill patternType="solid">
        <fgColor indexed="50"/>
        <bgColor indexed="64"/>
      </patternFill>
    </fill>
    <fill>
      <patternFill patternType="solid">
        <fgColor theme="0"/>
        <bgColor indexed="64"/>
      </patternFill>
    </fill>
  </fills>
  <borders count="1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s>
  <cellStyleXfs count="3">
    <xf numFmtId="0" fontId="0" fillId="0" borderId="0"/>
    <xf numFmtId="43" fontId="9" fillId="0" borderId="0" applyFont="0" applyFill="0" applyBorder="0" applyAlignment="0" applyProtection="0"/>
    <xf numFmtId="44" fontId="9" fillId="0" borderId="0" applyFont="0" applyFill="0" applyBorder="0" applyAlignment="0" applyProtection="0"/>
  </cellStyleXfs>
  <cellXfs count="89">
    <xf numFmtId="0" fontId="0" fillId="0" borderId="0" xfId="0"/>
    <xf numFmtId="0" fontId="1" fillId="0" borderId="0" xfId="0" applyFont="1" applyFill="1"/>
    <xf numFmtId="0" fontId="1" fillId="0" borderId="0" xfId="0" applyFont="1" applyFill="1" applyAlignment="1">
      <alignment horizontal="left"/>
    </xf>
    <xf numFmtId="0" fontId="1" fillId="0" borderId="0" xfId="0" applyFont="1" applyFill="1" applyAlignment="1">
      <alignment wrapText="1"/>
    </xf>
    <xf numFmtId="0" fontId="1" fillId="0" borderId="0" xfId="0" applyFont="1" applyFill="1" applyAlignment="1">
      <alignment horizontal="right" wrapText="1"/>
    </xf>
    <xf numFmtId="8" fontId="1" fillId="0" borderId="0" xfId="0" applyNumberFormat="1" applyFont="1" applyFill="1" applyAlignment="1">
      <alignment horizontal="left"/>
    </xf>
    <xf numFmtId="0" fontId="3" fillId="0" borderId="1" xfId="0" applyFont="1" applyFill="1" applyBorder="1" applyAlignment="1">
      <alignment vertical="top" wrapText="1"/>
    </xf>
    <xf numFmtId="0" fontId="1" fillId="2" borderId="1" xfId="0" applyFont="1" applyFill="1" applyBorder="1" applyAlignment="1">
      <alignment vertical="top" wrapText="1"/>
    </xf>
    <xf numFmtId="0" fontId="1" fillId="2" borderId="0" xfId="0" applyFont="1" applyFill="1"/>
    <xf numFmtId="8" fontId="5" fillId="0" borderId="2" xfId="0" applyNumberFormat="1" applyFont="1" applyFill="1" applyBorder="1" applyAlignment="1">
      <alignment horizontal="right" vertical="top" wrapText="1"/>
    </xf>
    <xf numFmtId="8" fontId="2" fillId="3" borderId="2" xfId="0" applyNumberFormat="1" applyFont="1" applyFill="1" applyBorder="1" applyAlignment="1">
      <alignment horizontal="right" vertical="top"/>
    </xf>
    <xf numFmtId="0" fontId="5" fillId="0" borderId="0" xfId="0" applyFont="1" applyFill="1" applyAlignment="1">
      <alignment horizontal="right" wrapText="1"/>
    </xf>
    <xf numFmtId="0" fontId="6" fillId="0" borderId="0" xfId="0" applyFont="1" applyFill="1"/>
    <xf numFmtId="0" fontId="5" fillId="0" borderId="0" xfId="0" applyFont="1" applyFill="1" applyAlignment="1">
      <alignment wrapText="1"/>
    </xf>
    <xf numFmtId="0" fontId="5" fillId="0" borderId="2" xfId="0" applyFont="1" applyFill="1" applyBorder="1" applyAlignment="1">
      <alignment horizontal="justify" wrapText="1"/>
    </xf>
    <xf numFmtId="0" fontId="1" fillId="0" borderId="0" xfId="0" applyFont="1" applyFill="1" applyAlignment="1">
      <alignment horizontal="center" wrapText="1"/>
    </xf>
    <xf numFmtId="0" fontId="1" fillId="0" borderId="3" xfId="0" applyFont="1" applyFill="1" applyBorder="1" applyAlignment="1">
      <alignment horizontal="left"/>
    </xf>
    <xf numFmtId="0" fontId="5" fillId="0" borderId="4" xfId="0" applyFont="1" applyFill="1" applyBorder="1" applyAlignment="1">
      <alignment horizontal="justify" vertical="top" wrapText="1"/>
    </xf>
    <xf numFmtId="0" fontId="2" fillId="3" borderId="5" xfId="0" applyFont="1" applyFill="1" applyBorder="1" applyAlignment="1">
      <alignment horizontal="left" vertical="top"/>
    </xf>
    <xf numFmtId="0" fontId="2" fillId="3" borderId="4" xfId="0" applyFont="1" applyFill="1" applyBorder="1" applyAlignment="1">
      <alignment horizontal="justify" vertical="top"/>
    </xf>
    <xf numFmtId="0" fontId="2" fillId="0" borderId="3" xfId="0" applyFont="1" applyFill="1" applyBorder="1" applyAlignment="1">
      <alignment horizontal="left"/>
    </xf>
    <xf numFmtId="0" fontId="1" fillId="0" borderId="0" xfId="0" applyFont="1" applyFill="1" applyAlignment="1">
      <alignment horizontal="right"/>
    </xf>
    <xf numFmtId="0" fontId="2" fillId="0" borderId="6" xfId="0" applyFont="1" applyFill="1" applyBorder="1" applyAlignment="1">
      <alignment horizontal="justify" vertical="center" wrapText="1"/>
    </xf>
    <xf numFmtId="2" fontId="2" fillId="0" borderId="0" xfId="0" applyNumberFormat="1" applyFont="1" applyFill="1" applyBorder="1" applyAlignment="1">
      <alignment horizontal="center"/>
    </xf>
    <xf numFmtId="0" fontId="1" fillId="0" borderId="0" xfId="0" applyFont="1" applyFill="1" applyAlignment="1"/>
    <xf numFmtId="0" fontId="2" fillId="3" borderId="2" xfId="0" applyFont="1" applyFill="1" applyBorder="1" applyAlignment="1">
      <alignment horizontal="justify"/>
    </xf>
    <xf numFmtId="0" fontId="2" fillId="0" borderId="7" xfId="0" applyFont="1" applyFill="1" applyBorder="1" applyAlignment="1">
      <alignment horizontal="center" wrapText="1"/>
    </xf>
    <xf numFmtId="8" fontId="2" fillId="0" borderId="8" xfId="0" applyNumberFormat="1" applyFont="1" applyFill="1" applyBorder="1" applyAlignment="1">
      <alignment horizontal="right"/>
    </xf>
    <xf numFmtId="0" fontId="2" fillId="0" borderId="9" xfId="0" applyFont="1" applyFill="1" applyBorder="1" applyAlignment="1">
      <alignment horizontal="center" wrapText="1"/>
    </xf>
    <xf numFmtId="8" fontId="2" fillId="0" borderId="10" xfId="0" applyNumberFormat="1" applyFont="1" applyFill="1" applyBorder="1" applyAlignment="1">
      <alignment horizontal="right"/>
    </xf>
    <xf numFmtId="0" fontId="11" fillId="2" borderId="1" xfId="0" applyFont="1" applyFill="1" applyBorder="1" applyAlignment="1">
      <alignment vertical="top" wrapText="1"/>
    </xf>
    <xf numFmtId="0" fontId="11" fillId="0" borderId="0" xfId="0" applyFont="1" applyFill="1"/>
    <xf numFmtId="0" fontId="11" fillId="2" borderId="0" xfId="0" applyFont="1" applyFill="1"/>
    <xf numFmtId="0" fontId="13" fillId="0" borderId="1" xfId="0" applyFont="1" applyFill="1" applyBorder="1" applyAlignment="1">
      <alignment horizontal="left" vertical="center"/>
    </xf>
    <xf numFmtId="0" fontId="13" fillId="0" borderId="3" xfId="0" applyFont="1" applyFill="1" applyBorder="1" applyAlignment="1">
      <alignment horizontal="left" vertical="center"/>
    </xf>
    <xf numFmtId="8" fontId="13" fillId="0" borderId="2" xfId="0" applyNumberFormat="1"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0" xfId="0" applyFont="1" applyFill="1" applyAlignment="1">
      <alignment horizontal="left" vertical="center"/>
    </xf>
    <xf numFmtId="0" fontId="11" fillId="0" borderId="1" xfId="0" applyFont="1" applyFill="1" applyBorder="1"/>
    <xf numFmtId="0" fontId="11" fillId="0" borderId="3" xfId="0" applyFont="1" applyFill="1" applyBorder="1" applyAlignment="1">
      <alignment horizontal="left"/>
    </xf>
    <xf numFmtId="0" fontId="11" fillId="0" borderId="2" xfId="0" applyFont="1" applyFill="1" applyBorder="1" applyAlignment="1">
      <alignment horizontal="justify" wrapText="1"/>
    </xf>
    <xf numFmtId="164" fontId="11" fillId="0" borderId="2" xfId="2" applyNumberFormat="1" applyFont="1" applyFill="1" applyBorder="1" applyAlignment="1">
      <alignment horizontal="right" vertical="top" wrapText="1"/>
    </xf>
    <xf numFmtId="0" fontId="11" fillId="0" borderId="4" xfId="0" applyFont="1" applyFill="1" applyBorder="1" applyAlignment="1">
      <alignment horizontal="justify" vertical="top" wrapText="1"/>
    </xf>
    <xf numFmtId="165" fontId="11" fillId="0" borderId="2" xfId="1" applyNumberFormat="1" applyFont="1" applyFill="1" applyBorder="1" applyAlignment="1">
      <alignment horizontal="right" vertical="top" wrapText="1"/>
    </xf>
    <xf numFmtId="0" fontId="11" fillId="2" borderId="1" xfId="0" applyFont="1" applyFill="1" applyBorder="1"/>
    <xf numFmtId="0" fontId="12" fillId="2" borderId="1" xfId="0" applyFont="1" applyFill="1" applyBorder="1" applyAlignment="1"/>
    <xf numFmtId="0" fontId="11" fillId="0" borderId="11" xfId="0" applyFont="1" applyFill="1" applyBorder="1" applyAlignment="1">
      <alignment horizontal="left"/>
    </xf>
    <xf numFmtId="0" fontId="11" fillId="0" borderId="11" xfId="0" applyFont="1" applyFill="1" applyBorder="1" applyAlignment="1">
      <alignment horizontal="justify" wrapText="1"/>
    </xf>
    <xf numFmtId="8" fontId="11" fillId="0" borderId="11" xfId="0" applyNumberFormat="1" applyFont="1" applyFill="1" applyBorder="1" applyAlignment="1">
      <alignment horizontal="right" wrapText="1"/>
    </xf>
    <xf numFmtId="0" fontId="11" fillId="0" borderId="6" xfId="0" applyFont="1" applyFill="1" applyBorder="1" applyAlignment="1">
      <alignment horizontal="justify" wrapText="1"/>
    </xf>
    <xf numFmtId="0" fontId="12" fillId="0" borderId="0" xfId="0" applyFont="1" applyFill="1" applyAlignment="1"/>
    <xf numFmtId="0" fontId="12" fillId="2" borderId="0" xfId="0" applyFont="1" applyFill="1" applyAlignment="1"/>
    <xf numFmtId="0" fontId="12" fillId="0" borderId="1" xfId="0" applyFont="1" applyFill="1" applyBorder="1" applyAlignment="1">
      <alignment horizontal="left" vertical="top" wrapText="1"/>
    </xf>
    <xf numFmtId="8" fontId="11" fillId="0" borderId="2" xfId="0" applyNumberFormat="1" applyFont="1" applyFill="1" applyBorder="1" applyAlignment="1">
      <alignment horizontal="right" vertical="top" wrapText="1"/>
    </xf>
    <xf numFmtId="0" fontId="11" fillId="4" borderId="1" xfId="0" applyFont="1" applyFill="1" applyBorder="1"/>
    <xf numFmtId="0" fontId="11" fillId="4" borderId="0" xfId="0" applyFont="1" applyFill="1"/>
    <xf numFmtId="0" fontId="2" fillId="0" borderId="12" xfId="0" applyFont="1" applyFill="1" applyBorder="1" applyAlignment="1">
      <alignment horizontal="center" wrapText="1"/>
    </xf>
    <xf numFmtId="0" fontId="2" fillId="0" borderId="13" xfId="0" applyFont="1" applyFill="1" applyBorder="1" applyAlignment="1">
      <alignment horizontal="center" wrapText="1"/>
    </xf>
    <xf numFmtId="8" fontId="5" fillId="0" borderId="1" xfId="0" applyNumberFormat="1" applyFont="1" applyFill="1" applyBorder="1" applyAlignment="1">
      <alignment horizontal="right" vertical="top" wrapText="1"/>
    </xf>
    <xf numFmtId="8" fontId="2" fillId="3" borderId="1" xfId="0" applyNumberFormat="1" applyFont="1" applyFill="1" applyBorder="1" applyAlignment="1">
      <alignment horizontal="right" vertical="top"/>
    </xf>
    <xf numFmtId="8" fontId="13" fillId="0" borderId="1" xfId="0" applyNumberFormat="1" applyFont="1" applyFill="1" applyBorder="1" applyAlignment="1">
      <alignment horizontal="left" vertical="center" wrapText="1"/>
    </xf>
    <xf numFmtId="164" fontId="11" fillId="0" borderId="1" xfId="2" applyNumberFormat="1" applyFont="1" applyFill="1" applyBorder="1" applyAlignment="1">
      <alignment horizontal="right" vertical="top" wrapText="1"/>
    </xf>
    <xf numFmtId="165" fontId="11" fillId="0" borderId="1" xfId="1" applyNumberFormat="1" applyFont="1" applyFill="1" applyBorder="1" applyAlignment="1">
      <alignment horizontal="right" vertical="top" wrapText="1"/>
    </xf>
    <xf numFmtId="8" fontId="11" fillId="0" borderId="1" xfId="0" applyNumberFormat="1" applyFont="1" applyFill="1" applyBorder="1" applyAlignment="1">
      <alignment horizontal="right" vertical="top" wrapText="1"/>
    </xf>
    <xf numFmtId="0" fontId="12" fillId="0" borderId="3" xfId="0" applyFont="1" applyFill="1" applyBorder="1" applyAlignment="1">
      <alignment horizontal="left"/>
    </xf>
    <xf numFmtId="0" fontId="12" fillId="0" borderId="6" xfId="0" applyFont="1" applyFill="1" applyBorder="1" applyAlignment="1">
      <alignment horizontal="justify" vertical="center" wrapText="1"/>
    </xf>
    <xf numFmtId="0" fontId="11" fillId="5" borderId="2" xfId="0" applyFont="1" applyFill="1" applyBorder="1" applyAlignment="1">
      <alignment horizontal="justify" wrapText="1"/>
    </xf>
    <xf numFmtId="0" fontId="0" fillId="0" borderId="0" xfId="0" applyFont="1" applyFill="1" applyAlignment="1">
      <alignment wrapText="1"/>
    </xf>
    <xf numFmtId="0" fontId="11" fillId="2" borderId="0" xfId="0" applyFont="1" applyFill="1" applyBorder="1"/>
    <xf numFmtId="0" fontId="13" fillId="0" borderId="2" xfId="0" applyFont="1" applyFill="1" applyBorder="1" applyAlignment="1">
      <alignment horizontal="left" wrapText="1"/>
    </xf>
    <xf numFmtId="0" fontId="11" fillId="0" borderId="2" xfId="0" applyFont="1" applyFill="1" applyBorder="1" applyAlignment="1">
      <alignment horizontal="justify"/>
    </xf>
    <xf numFmtId="0" fontId="11" fillId="0" borderId="0" xfId="0" applyFont="1" applyFill="1" applyBorder="1" applyAlignment="1">
      <alignment horizontal="left"/>
    </xf>
    <xf numFmtId="8" fontId="11" fillId="0" borderId="11" xfId="0" applyNumberFormat="1" applyFont="1" applyFill="1" applyBorder="1" applyAlignment="1">
      <alignment horizontal="right" vertical="top" wrapText="1"/>
    </xf>
    <xf numFmtId="0" fontId="11" fillId="0" borderId="6" xfId="0" applyFont="1" applyFill="1" applyBorder="1" applyAlignment="1">
      <alignment horizontal="justify" vertical="top" wrapText="1"/>
    </xf>
    <xf numFmtId="0" fontId="12" fillId="0" borderId="0" xfId="0" applyFont="1" applyFill="1" applyBorder="1" applyAlignment="1">
      <alignment horizontal="left"/>
    </xf>
    <xf numFmtId="0" fontId="16" fillId="0" borderId="0" xfId="0" applyFont="1" applyFill="1" applyAlignment="1">
      <alignment horizontal="left"/>
    </xf>
    <xf numFmtId="0" fontId="11" fillId="0" borderId="2" xfId="0" applyFont="1" applyFill="1" applyBorder="1" applyAlignment="1">
      <alignment horizontal="left" wrapText="1"/>
    </xf>
    <xf numFmtId="0" fontId="16" fillId="0" borderId="1" xfId="0" applyFont="1" applyFill="1" applyBorder="1"/>
    <xf numFmtId="0" fontId="16" fillId="0" borderId="0" xfId="0" applyFont="1" applyFill="1"/>
    <xf numFmtId="0" fontId="11" fillId="0" borderId="4" xfId="0" applyFont="1" applyFill="1" applyBorder="1" applyAlignment="1">
      <alignment horizontal="left" vertical="center" wrapText="1"/>
    </xf>
    <xf numFmtId="0" fontId="4" fillId="0" borderId="0" xfId="0" applyFont="1" applyFill="1" applyAlignment="1">
      <alignment horizontal="center" wrapText="1"/>
    </xf>
    <xf numFmtId="0" fontId="3" fillId="0" borderId="0" xfId="0" applyFont="1" applyAlignment="1">
      <alignment horizontal="center" wrapText="1"/>
    </xf>
    <xf numFmtId="0" fontId="1" fillId="0" borderId="0" xfId="0" applyFont="1" applyFill="1" applyBorder="1" applyAlignment="1">
      <alignment horizontal="left" wrapText="1"/>
    </xf>
    <xf numFmtId="0" fontId="1" fillId="0" borderId="0" xfId="0" applyFont="1" applyBorder="1"/>
    <xf numFmtId="0" fontId="12" fillId="0" borderId="3" xfId="0" applyFont="1" applyFill="1" applyBorder="1" applyAlignment="1">
      <alignment horizontal="left" wrapText="1"/>
    </xf>
    <xf numFmtId="0" fontId="12" fillId="0" borderId="11" xfId="0" applyFont="1" applyFill="1" applyBorder="1" applyAlignment="1">
      <alignment horizontal="left" wrapText="1"/>
    </xf>
    <xf numFmtId="0" fontId="12" fillId="0" borderId="6" xfId="0" applyFont="1" applyFill="1" applyBorder="1" applyAlignment="1">
      <alignment horizontal="left" wrapText="1"/>
    </xf>
    <xf numFmtId="0" fontId="2" fillId="0" borderId="3" xfId="0" applyFont="1" applyFill="1" applyBorder="1" applyAlignment="1">
      <alignment horizontal="left" vertical="center" wrapText="1"/>
    </xf>
    <xf numFmtId="0" fontId="2" fillId="0" borderId="14" xfId="0" applyFont="1" applyFill="1" applyBorder="1" applyAlignment="1">
      <alignment horizontal="left" vertical="center" wrapText="1"/>
    </xf>
  </cellXfs>
  <cellStyles count="3">
    <cellStyle name="Comma" xfId="1" builtinId="3"/>
    <cellStyle name="Currency" xfId="2"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1"/>
  </sheetPr>
  <dimension ref="A1:R237"/>
  <sheetViews>
    <sheetView tabSelected="1" topLeftCell="B1" zoomScaleNormal="100" workbookViewId="0">
      <selection activeCell="C3" sqref="C3"/>
    </sheetView>
  </sheetViews>
  <sheetFormatPr defaultColWidth="53.1796875" defaultRowHeight="12.5" x14ac:dyDescent="0.25"/>
  <cols>
    <col min="1" max="1" width="16.1796875" style="1" hidden="1" customWidth="1"/>
    <col min="2" max="2" width="27.453125" style="2" customWidth="1"/>
    <col min="3" max="3" width="56.7265625" style="3" customWidth="1"/>
    <col min="4" max="4" width="27.26953125" style="4" customWidth="1"/>
    <col min="5" max="5" width="24.1796875" style="4" customWidth="1"/>
    <col min="6" max="6" width="22.453125" style="3" customWidth="1"/>
    <col min="7" max="16384" width="53.1796875" style="1"/>
  </cols>
  <sheetData>
    <row r="1" spans="1:18" ht="15.5" x14ac:dyDescent="0.35">
      <c r="B1" s="80" t="s">
        <v>79</v>
      </c>
      <c r="C1" s="81"/>
      <c r="D1" s="81"/>
      <c r="E1" s="81"/>
      <c r="F1" s="81"/>
    </row>
    <row r="2" spans="1:18" x14ac:dyDescent="0.25">
      <c r="C2" s="4"/>
      <c r="D2" s="5"/>
      <c r="E2" s="5"/>
      <c r="F2" s="1"/>
    </row>
    <row r="3" spans="1:18" ht="13.5" thickBot="1" x14ac:dyDescent="0.35">
      <c r="C3" s="75" t="s">
        <v>260</v>
      </c>
      <c r="D3" s="21"/>
      <c r="E3" s="21"/>
      <c r="F3" s="15"/>
    </row>
    <row r="4" spans="1:18" ht="13" x14ac:dyDescent="0.3">
      <c r="D4" s="26" t="s">
        <v>56</v>
      </c>
      <c r="E4" s="56"/>
      <c r="F4" s="27">
        <v>15.29</v>
      </c>
    </row>
    <row r="5" spans="1:18" ht="13.5" thickBot="1" x14ac:dyDescent="0.35">
      <c r="D5" s="28" t="s">
        <v>26</v>
      </c>
      <c r="E5" s="57"/>
      <c r="F5" s="29">
        <v>184.92</v>
      </c>
    </row>
    <row r="6" spans="1:18" x14ac:dyDescent="0.25">
      <c r="C6" s="4"/>
      <c r="D6" s="5"/>
      <c r="E6" s="5"/>
      <c r="F6" s="1"/>
    </row>
    <row r="7" spans="1:18" ht="12.75" customHeight="1" x14ac:dyDescent="0.25">
      <c r="B7" s="82" t="s">
        <v>54</v>
      </c>
      <c r="C7" s="83"/>
      <c r="D7" s="83"/>
      <c r="E7" s="83"/>
      <c r="F7" s="83"/>
    </row>
    <row r="8" spans="1:18" ht="12.75" customHeight="1" x14ac:dyDescent="0.25">
      <c r="B8" s="82" t="s">
        <v>55</v>
      </c>
      <c r="C8" s="82"/>
      <c r="D8" s="82"/>
      <c r="E8" s="82"/>
      <c r="F8" s="82"/>
    </row>
    <row r="9" spans="1:18" ht="13" x14ac:dyDescent="0.3">
      <c r="B9" s="75" t="s">
        <v>144</v>
      </c>
      <c r="C9" s="4"/>
      <c r="D9" s="5"/>
      <c r="E9" s="5"/>
      <c r="F9" s="1"/>
    </row>
    <row r="10" spans="1:18" ht="13" x14ac:dyDescent="0.3">
      <c r="C10" s="24"/>
      <c r="D10" s="23"/>
      <c r="E10" s="23"/>
    </row>
    <row r="11" spans="1:18" ht="15.5" x14ac:dyDescent="0.25">
      <c r="A11" s="6" t="s">
        <v>57</v>
      </c>
      <c r="B11" s="16"/>
      <c r="C11" s="14"/>
      <c r="D11" s="9"/>
      <c r="E11" s="58"/>
      <c r="F11" s="17"/>
    </row>
    <row r="12" spans="1:18" s="8" customFormat="1" ht="13" x14ac:dyDescent="0.3">
      <c r="A12" s="7"/>
      <c r="B12" s="18" t="s">
        <v>64</v>
      </c>
      <c r="C12" s="25"/>
      <c r="D12" s="10"/>
      <c r="E12" s="59"/>
      <c r="F12" s="19"/>
      <c r="G12" s="1"/>
      <c r="H12" s="1"/>
      <c r="I12" s="1"/>
      <c r="J12" s="1"/>
      <c r="K12" s="1"/>
      <c r="L12" s="1"/>
      <c r="M12" s="1"/>
      <c r="N12" s="1"/>
      <c r="O12" s="1"/>
      <c r="P12" s="1"/>
      <c r="Q12" s="1"/>
      <c r="R12" s="1"/>
    </row>
    <row r="13" spans="1:18" s="32" customFormat="1" ht="12" customHeight="1" x14ac:dyDescent="0.25">
      <c r="A13" s="30"/>
      <c r="B13" s="84" t="s">
        <v>65</v>
      </c>
      <c r="C13" s="85"/>
      <c r="D13" s="85"/>
      <c r="E13" s="85"/>
      <c r="F13" s="86"/>
      <c r="G13" s="31"/>
      <c r="H13" s="31"/>
      <c r="I13" s="31"/>
      <c r="J13" s="31"/>
      <c r="K13" s="31"/>
      <c r="L13" s="31"/>
      <c r="M13" s="31"/>
      <c r="N13" s="31"/>
      <c r="O13" s="31"/>
      <c r="P13" s="31"/>
      <c r="Q13" s="31"/>
      <c r="R13" s="31"/>
    </row>
    <row r="14" spans="1:18" s="37" customFormat="1" ht="11.5" x14ac:dyDescent="0.25">
      <c r="A14" s="33" t="s">
        <v>58</v>
      </c>
      <c r="B14" s="34" t="s">
        <v>76</v>
      </c>
      <c r="C14" s="69" t="s">
        <v>78</v>
      </c>
      <c r="D14" s="35" t="s">
        <v>75</v>
      </c>
      <c r="E14" s="60"/>
      <c r="F14" s="36" t="s">
        <v>77</v>
      </c>
    </row>
    <row r="15" spans="1:18" s="37" customFormat="1" ht="11.5" x14ac:dyDescent="0.25">
      <c r="A15" s="33"/>
      <c r="B15" s="39" t="s">
        <v>83</v>
      </c>
      <c r="C15" s="40" t="s">
        <v>182</v>
      </c>
      <c r="D15" s="41" t="str">
        <f>"$"&amp;(LEFT(F15, 4)*F$5&amp;".00")</f>
        <v>$554760.00</v>
      </c>
      <c r="E15" s="60"/>
      <c r="F15" s="79" t="s">
        <v>84</v>
      </c>
    </row>
    <row r="16" spans="1:18" s="31" customFormat="1" ht="23" x14ac:dyDescent="0.25">
      <c r="A16" s="38" t="s">
        <v>58</v>
      </c>
      <c r="B16" s="39" t="s">
        <v>1</v>
      </c>
      <c r="C16" s="40" t="s">
        <v>2</v>
      </c>
      <c r="D16" s="41" t="str">
        <f>"$"&amp;(LEFT(F16, 2)*F$5)&amp;"0 / $"&amp;(MID(F16, 27, 3)*F$5)&amp;".00"</f>
        <v>$11095.20 / $55476.00</v>
      </c>
      <c r="E16" s="61"/>
      <c r="F16" s="42" t="s">
        <v>3</v>
      </c>
    </row>
    <row r="17" spans="1:18" s="31" customFormat="1" ht="23" x14ac:dyDescent="0.25">
      <c r="A17" s="38" t="s">
        <v>58</v>
      </c>
      <c r="B17" s="39" t="s">
        <v>4</v>
      </c>
      <c r="C17" s="40" t="s">
        <v>181</v>
      </c>
      <c r="D17" s="41" t="str">
        <f>"$"&amp;(LEFT(F17, 3)*F$5)&amp;"0 / $"&amp;(MID(F17, 27, 4)*F$5)&amp;".00"</f>
        <v>$22190.40 / $110952.00</v>
      </c>
      <c r="E17" s="61"/>
      <c r="F17" s="42" t="s">
        <v>5</v>
      </c>
    </row>
    <row r="18" spans="1:18" s="31" customFormat="1" ht="23" x14ac:dyDescent="0.25">
      <c r="A18" s="38"/>
      <c r="B18" s="39" t="s">
        <v>85</v>
      </c>
      <c r="C18" s="40" t="s">
        <v>86</v>
      </c>
      <c r="D18" s="41" t="str">
        <f>"$"&amp;(LEFT(F18, 3)*F$5)&amp;"0 / $"&amp;(MID(F18, 27, 4)*F$5)&amp;".00"</f>
        <v>$22190.40 / $110952.00</v>
      </c>
      <c r="E18" s="61"/>
      <c r="F18" s="42" t="s">
        <v>5</v>
      </c>
    </row>
    <row r="19" spans="1:18" s="31" customFormat="1" ht="23" x14ac:dyDescent="0.25">
      <c r="A19" s="38" t="s">
        <v>58</v>
      </c>
      <c r="B19" s="39" t="s">
        <v>59</v>
      </c>
      <c r="C19" s="40" t="s">
        <v>60</v>
      </c>
      <c r="D19" s="41" t="str">
        <f>"$"&amp;(LEFT(F19,2)*F$5)&amp;"0 / $"&amp;(MID(F19,27,3)*F$5)&amp;".00"</f>
        <v>$11095.20 / $55476.00</v>
      </c>
      <c r="E19" s="61"/>
      <c r="F19" s="42" t="s">
        <v>3</v>
      </c>
    </row>
    <row r="20" spans="1:18" s="31" customFormat="1" ht="23" x14ac:dyDescent="0.25">
      <c r="A20" s="38" t="s">
        <v>58</v>
      </c>
      <c r="B20" s="39" t="s">
        <v>6</v>
      </c>
      <c r="C20" s="40" t="s">
        <v>7</v>
      </c>
      <c r="D20" s="41" t="str">
        <f>"$"&amp;(LEFT(F45, 4)*F$5)&amp;".00 / $"&amp;(MID(F45, 29, 5)*F$5)&amp;".00"</f>
        <v>$332856.00 / $1849200.00</v>
      </c>
      <c r="E20" s="61"/>
      <c r="F20" s="42" t="s">
        <v>73</v>
      </c>
    </row>
    <row r="21" spans="1:18" s="31" customFormat="1" ht="23" x14ac:dyDescent="0.25">
      <c r="A21" s="38" t="s">
        <v>58</v>
      </c>
      <c r="B21" s="39" t="s">
        <v>8</v>
      </c>
      <c r="C21" s="40" t="s">
        <v>9</v>
      </c>
      <c r="D21" s="41" t="str">
        <f>"$"&amp;(LEFT(F49, 4)*F$5)&amp;".00 / $"&amp;(MID(F49, 29, 5)*F$5)&amp;".00"</f>
        <v>$221904.00 / $1109520.00</v>
      </c>
      <c r="E21" s="61"/>
      <c r="F21" s="42" t="s">
        <v>74</v>
      </c>
    </row>
    <row r="22" spans="1:18" s="31" customFormat="1" ht="23" x14ac:dyDescent="0.25">
      <c r="A22" s="38" t="s">
        <v>58</v>
      </c>
      <c r="B22" s="39" t="s">
        <v>10</v>
      </c>
      <c r="C22" s="66" t="s">
        <v>11</v>
      </c>
      <c r="D22" s="43" t="str">
        <f>"$"&amp;(LEFT(F22, 3)*F$5)&amp;".00 / $"&amp;(MID(F22, 33, 4)*F$5)&amp;".00"</f>
        <v>$110952.00 / $554760.00</v>
      </c>
      <c r="E22" s="62"/>
      <c r="F22" s="42" t="s">
        <v>82</v>
      </c>
    </row>
    <row r="23" spans="1:18" s="31" customFormat="1" ht="23" x14ac:dyDescent="0.25">
      <c r="A23" s="38" t="s">
        <v>58</v>
      </c>
      <c r="B23" s="39" t="s">
        <v>12</v>
      </c>
      <c r="C23" s="40" t="s">
        <v>87</v>
      </c>
      <c r="D23" s="41" t="str">
        <f>"$"&amp;(LEFT(F23, 2)*F$5)&amp;"0 / $"&amp;(MID(F23,27, 3)*F$5)&amp;".00"</f>
        <v>$11095.20 / $55476.00</v>
      </c>
      <c r="E23" s="61"/>
      <c r="F23" s="42" t="s">
        <v>3</v>
      </c>
    </row>
    <row r="24" spans="1:18" s="31" customFormat="1" ht="24" customHeight="1" x14ac:dyDescent="0.25">
      <c r="A24" s="38"/>
      <c r="B24" s="39" t="s">
        <v>13</v>
      </c>
      <c r="C24" s="40" t="s">
        <v>14</v>
      </c>
      <c r="D24" s="41" t="str">
        <f>"$"&amp;(LEFT(F24, 3)*F$5)&amp;"0 / $"&amp;(MID(F24, 28, 3)*F$5)&amp;".00"</f>
        <v>$22190.40 / $110952.00</v>
      </c>
      <c r="E24" s="61"/>
      <c r="F24" s="42" t="s">
        <v>5</v>
      </c>
    </row>
    <row r="25" spans="1:18" s="32" customFormat="1" ht="25.5" customHeight="1" x14ac:dyDescent="0.25">
      <c r="A25" s="44"/>
      <c r="B25" s="39" t="s">
        <v>15</v>
      </c>
      <c r="C25" s="40" t="s">
        <v>16</v>
      </c>
      <c r="D25" s="41" t="str">
        <f>"$"&amp;(LEFT(F25, 3)*F$5)&amp;"0 / $"&amp;(MID(F25, 28, 3)*F$5)&amp;".00"</f>
        <v>$22190.40 / $110952.00</v>
      </c>
      <c r="E25" s="61"/>
      <c r="F25" s="42" t="s">
        <v>5</v>
      </c>
      <c r="G25" s="31"/>
      <c r="H25" s="31"/>
      <c r="I25" s="31"/>
      <c r="J25" s="31"/>
      <c r="K25" s="31"/>
      <c r="L25" s="31"/>
      <c r="M25" s="31"/>
      <c r="N25" s="31"/>
      <c r="O25" s="31"/>
      <c r="P25" s="31"/>
      <c r="Q25" s="31"/>
      <c r="R25" s="31"/>
    </row>
    <row r="26" spans="1:18" s="32" customFormat="1" ht="93" customHeight="1" x14ac:dyDescent="0.25">
      <c r="A26" s="44"/>
      <c r="B26" s="39" t="s">
        <v>88</v>
      </c>
      <c r="C26" s="40" t="s">
        <v>89</v>
      </c>
      <c r="D26" s="41" t="str">
        <f>"$"&amp;(LEFT(F26, 2)*F$5)&amp;"0 / $"&amp;(MID(F26, 27, 2)*F$5)&amp;".00"</f>
        <v>$1849.20 / $9246.00</v>
      </c>
      <c r="E26" s="61"/>
      <c r="F26" s="42" t="s">
        <v>37</v>
      </c>
      <c r="G26" s="31"/>
      <c r="H26" s="31"/>
      <c r="I26" s="31"/>
      <c r="J26" s="31"/>
      <c r="K26" s="31"/>
      <c r="L26" s="31"/>
      <c r="M26" s="31"/>
      <c r="N26" s="31"/>
      <c r="O26" s="31"/>
      <c r="P26" s="31"/>
      <c r="Q26" s="31"/>
      <c r="R26" s="31"/>
    </row>
    <row r="27" spans="1:18" s="32" customFormat="1" ht="27" customHeight="1" x14ac:dyDescent="0.25">
      <c r="A27" s="44"/>
      <c r="B27" s="39" t="s">
        <v>90</v>
      </c>
      <c r="C27" s="40" t="s">
        <v>91</v>
      </c>
      <c r="D27" s="41" t="str">
        <f>"$"&amp;(LEFT(F27, 2)*F$5)&amp;"0 / $"&amp;(MID(F27, 27, 3)*F$5&amp;".00")</f>
        <v>$11095.20 / $27738.00</v>
      </c>
      <c r="E27" s="61"/>
      <c r="F27" s="42" t="s">
        <v>92</v>
      </c>
      <c r="G27" s="31"/>
      <c r="H27" s="31"/>
      <c r="I27" s="31"/>
      <c r="J27" s="31"/>
      <c r="K27" s="31"/>
      <c r="L27" s="31"/>
      <c r="M27" s="31"/>
      <c r="N27" s="31"/>
      <c r="O27" s="31"/>
      <c r="P27" s="31"/>
      <c r="Q27" s="31"/>
      <c r="R27" s="31"/>
    </row>
    <row r="28" spans="1:18" s="32" customFormat="1" ht="25.5" customHeight="1" x14ac:dyDescent="0.25">
      <c r="A28" s="44"/>
      <c r="B28" s="39" t="s">
        <v>93</v>
      </c>
      <c r="C28" s="66" t="s">
        <v>94</v>
      </c>
      <c r="D28" s="41" t="str">
        <f>"$"&amp;(LEFT(F28, 3)*F$5)&amp;"0 / $"&amp;(MID(F28, 28, 4)*F$5)&amp;".00"</f>
        <v>$44380.80 / $221904.00</v>
      </c>
      <c r="E28" s="61"/>
      <c r="F28" s="42" t="s">
        <v>17</v>
      </c>
      <c r="G28" s="31"/>
      <c r="H28" s="31"/>
      <c r="I28" s="31"/>
      <c r="J28" s="31"/>
      <c r="K28" s="31"/>
      <c r="L28" s="31"/>
      <c r="M28" s="31"/>
      <c r="N28" s="31"/>
      <c r="O28" s="31"/>
      <c r="P28" s="31"/>
      <c r="Q28" s="31"/>
      <c r="R28" s="31"/>
    </row>
    <row r="29" spans="1:18" s="32" customFormat="1" ht="26.25" customHeight="1" x14ac:dyDescent="0.25">
      <c r="A29" s="44"/>
      <c r="B29" s="39" t="s">
        <v>97</v>
      </c>
      <c r="C29" s="66" t="s">
        <v>95</v>
      </c>
      <c r="D29" s="41" t="str">
        <f>"$"&amp;(LEFT(F29, 3)*F$5)&amp;"0 / $"&amp;(MID(F29, 28, 4)*F$5)&amp;".00"</f>
        <v>$22190.40 / $110952.00</v>
      </c>
      <c r="E29" s="61"/>
      <c r="F29" s="42" t="s">
        <v>5</v>
      </c>
      <c r="G29" s="31"/>
      <c r="H29" s="31"/>
      <c r="I29" s="31"/>
      <c r="J29" s="31"/>
      <c r="K29" s="31"/>
      <c r="L29" s="31"/>
      <c r="M29" s="31"/>
      <c r="N29" s="31"/>
      <c r="O29" s="31"/>
      <c r="P29" s="31"/>
      <c r="Q29" s="31"/>
      <c r="R29" s="31"/>
    </row>
    <row r="30" spans="1:18" s="32" customFormat="1" ht="26.25" customHeight="1" x14ac:dyDescent="0.25">
      <c r="A30" s="44"/>
      <c r="B30" s="39" t="s">
        <v>98</v>
      </c>
      <c r="C30" s="66" t="s">
        <v>96</v>
      </c>
      <c r="D30" s="41" t="str">
        <f>"$"&amp;(LEFT(F30, 3)*F$5)&amp;"0 / $"&amp;(MID(F30, 27, 3)*F$5)&amp;".00"</f>
        <v>$11095.20 / $55476.00</v>
      </c>
      <c r="E30" s="61"/>
      <c r="F30" s="42" t="s">
        <v>3</v>
      </c>
      <c r="G30" s="31"/>
      <c r="H30" s="31"/>
      <c r="I30" s="31"/>
      <c r="J30" s="31"/>
      <c r="K30" s="31"/>
      <c r="L30" s="31"/>
      <c r="M30" s="31"/>
      <c r="N30" s="31"/>
      <c r="O30" s="31"/>
      <c r="P30" s="31"/>
      <c r="Q30" s="31"/>
      <c r="R30" s="31"/>
    </row>
    <row r="31" spans="1:18" s="31" customFormat="1" ht="23" x14ac:dyDescent="0.25">
      <c r="A31" s="38" t="s">
        <v>61</v>
      </c>
      <c r="B31" s="39" t="s">
        <v>18</v>
      </c>
      <c r="C31" s="40" t="s">
        <v>19</v>
      </c>
      <c r="D31" s="41" t="str">
        <f>"$"&amp;(LEFT(F31, 2)*F$5)&amp;"0 / $"&amp;(MID(F31, 27, 3)*F$5)&amp;".00"</f>
        <v>$11095.20 / $55476.00</v>
      </c>
      <c r="E31" s="61"/>
      <c r="F31" s="42" t="s">
        <v>3</v>
      </c>
    </row>
    <row r="32" spans="1:18" s="31" customFormat="1" ht="23" x14ac:dyDescent="0.25">
      <c r="A32" s="38"/>
      <c r="B32" s="39" t="s">
        <v>20</v>
      </c>
      <c r="C32" s="40" t="s">
        <v>21</v>
      </c>
      <c r="D32" s="41" t="str">
        <f>"$"&amp;(LEFT(F32, 2)*F$5)&amp;"0 / $"&amp;(MID(F32, 27, 3)*F$5)&amp;".00"</f>
        <v>$11095.20 / $55476.00</v>
      </c>
      <c r="E32" s="61"/>
      <c r="F32" s="42" t="s">
        <v>3</v>
      </c>
    </row>
    <row r="33" spans="1:18" s="31" customFormat="1" ht="25.5" customHeight="1" x14ac:dyDescent="0.25">
      <c r="A33" s="38"/>
      <c r="B33" s="39" t="s">
        <v>100</v>
      </c>
      <c r="C33" s="40" t="s">
        <v>178</v>
      </c>
      <c r="D33" s="41" t="str">
        <f>"$"&amp;(LEFT(F33, 3)*F$5)&amp;".00 / $"&amp;(MID(F33, 28, 4)*F$5)&amp;".00"</f>
        <v>$110952.00 / $554760.00</v>
      </c>
      <c r="E33" s="61"/>
      <c r="F33" s="42" t="s">
        <v>99</v>
      </c>
    </row>
    <row r="34" spans="1:18" s="31" customFormat="1" ht="23.25" customHeight="1" x14ac:dyDescent="0.25">
      <c r="A34" s="38"/>
      <c r="B34" s="39" t="s">
        <v>103</v>
      </c>
      <c r="C34" s="40" t="s">
        <v>179</v>
      </c>
      <c r="D34" s="41" t="str">
        <f>"$"&amp;(LEFT(F34, 3)*F$5)&amp;".00 / $"&amp;(MID(F34, 28, 4)*F$5)&amp;".00"</f>
        <v>$55476.00 / $277380.00</v>
      </c>
      <c r="E34" s="61"/>
      <c r="F34" s="42" t="s">
        <v>101</v>
      </c>
    </row>
    <row r="35" spans="1:18" s="31" customFormat="1" ht="23" x14ac:dyDescent="0.25">
      <c r="A35" s="38"/>
      <c r="B35" s="39" t="s">
        <v>104</v>
      </c>
      <c r="C35" s="40" t="s">
        <v>180</v>
      </c>
      <c r="D35" s="41" t="str">
        <f>"$"&amp;(LEFT(F35, 2)*F$5)&amp;"0 / $"&amp;(MID(F35, 27, 3)*F$5)&amp;".00"</f>
        <v>$11095.20 / $55476.00</v>
      </c>
      <c r="E35" s="61"/>
      <c r="F35" s="42" t="s">
        <v>3</v>
      </c>
    </row>
    <row r="36" spans="1:18" s="31" customFormat="1" ht="23" x14ac:dyDescent="0.25">
      <c r="A36" s="38"/>
      <c r="B36" s="39" t="s">
        <v>102</v>
      </c>
      <c r="C36" s="40" t="s">
        <v>175</v>
      </c>
      <c r="D36" s="41" t="str">
        <f>"$"&amp;(LEFT(F36, 3)*F$5)&amp;".00 / $"&amp;(MID(F36, 28, 4)*F$5)&amp;".00"</f>
        <v>$110952.00 / $554760.00</v>
      </c>
      <c r="E36" s="61"/>
      <c r="F36" s="42" t="s">
        <v>99</v>
      </c>
    </row>
    <row r="37" spans="1:18" s="31" customFormat="1" ht="23" x14ac:dyDescent="0.25">
      <c r="A37" s="38"/>
      <c r="B37" s="39" t="s">
        <v>105</v>
      </c>
      <c r="C37" s="40" t="s">
        <v>177</v>
      </c>
      <c r="D37" s="41" t="str">
        <f>"$"&amp;(LEFT(F37, 3)*F$5)&amp;".00 / $"&amp;(MID(F37, 28, 4)*F$5)&amp;".00"</f>
        <v>$55476.00 / $277380.00</v>
      </c>
      <c r="E37" s="61"/>
      <c r="F37" s="42" t="s">
        <v>101</v>
      </c>
    </row>
    <row r="38" spans="1:18" ht="23" x14ac:dyDescent="0.25">
      <c r="B38" s="39" t="s">
        <v>106</v>
      </c>
      <c r="C38" s="40" t="s">
        <v>176</v>
      </c>
      <c r="D38" s="41" t="str">
        <f>"$"&amp;(LEFT(F38, 2)*F$5)&amp;"0 / $"&amp;(MID(F38, 27, 3)*F$5)&amp;".00"</f>
        <v>$11095.20 / $55476.00</v>
      </c>
      <c r="E38" s="61"/>
      <c r="F38" s="42" t="s">
        <v>3</v>
      </c>
    </row>
    <row r="39" spans="1:18" ht="46" x14ac:dyDescent="0.25">
      <c r="B39" s="39" t="s">
        <v>108</v>
      </c>
      <c r="C39" s="40" t="s">
        <v>107</v>
      </c>
      <c r="D39" s="41" t="str">
        <f>"$"&amp;(LEFT(F39, 4)*F$5)&amp;".00 / $"&amp;(MID(F39, 29, 5)*F$5)&amp;".00"</f>
        <v>$332856.00 / $1849200.00</v>
      </c>
      <c r="E39" s="61"/>
      <c r="F39" s="42" t="s">
        <v>25</v>
      </c>
    </row>
    <row r="40" spans="1:18" ht="46" x14ac:dyDescent="0.25">
      <c r="B40" s="39" t="s">
        <v>109</v>
      </c>
      <c r="C40" s="40" t="s">
        <v>110</v>
      </c>
      <c r="D40" s="41" t="str">
        <f>"$"&amp;(LEFT(F40, 4)*F$5)&amp;".00 / $"&amp;(MID(F40, 29, 5)*F$5)&amp;".00"</f>
        <v>$221904.00 / $1109520.00</v>
      </c>
      <c r="E40" s="61"/>
      <c r="F40" s="42" t="s">
        <v>72</v>
      </c>
    </row>
    <row r="41" spans="1:18" ht="69" x14ac:dyDescent="0.25">
      <c r="B41" s="39" t="s">
        <v>111</v>
      </c>
      <c r="C41" s="40" t="s">
        <v>116</v>
      </c>
      <c r="D41" s="41" t="str">
        <f>"$"&amp;(LEFT(F41, 3)*F$5)&amp;".00 / $"&amp;(MID(F41, 28, 4)*F$5)&amp;".00"</f>
        <v>$110952.00 / $554760.00</v>
      </c>
      <c r="E41" s="61"/>
      <c r="F41" s="42" t="s">
        <v>99</v>
      </c>
    </row>
    <row r="42" spans="1:18" ht="75" x14ac:dyDescent="0.25">
      <c r="B42" s="39" t="s">
        <v>112</v>
      </c>
      <c r="C42" s="67" t="s">
        <v>115</v>
      </c>
      <c r="D42" s="41" t="str">
        <f>"$"&amp;(LEFT(F42, 3)*F$5)&amp;".00 / $"&amp;(MID(F42, 28, 4)*F$5)&amp;".00"</f>
        <v>$55476.00 / $277380.00</v>
      </c>
      <c r="E42" s="61"/>
      <c r="F42" s="42" t="s">
        <v>101</v>
      </c>
    </row>
    <row r="43" spans="1:18" ht="87.5" x14ac:dyDescent="0.25">
      <c r="B43" s="39" t="s">
        <v>113</v>
      </c>
      <c r="C43" s="67" t="s">
        <v>114</v>
      </c>
      <c r="D43" s="41" t="str">
        <f>"$"&amp;(LEFT(F43, 2)*F$5)&amp;"0 / $"&amp;(MID(F43, 27, 3)*F$5)&amp;".00"</f>
        <v>$11095.20 / $55476.00</v>
      </c>
      <c r="E43" s="61"/>
      <c r="F43" s="42" t="s">
        <v>3</v>
      </c>
    </row>
    <row r="44" spans="1:18" s="32" customFormat="1" ht="23" x14ac:dyDescent="0.25">
      <c r="A44" s="44"/>
      <c r="B44" s="39" t="s">
        <v>22</v>
      </c>
      <c r="C44" s="40" t="s">
        <v>143</v>
      </c>
      <c r="D44" s="41" t="str">
        <f>"$"&amp;(LEFT(F44, 4)*F$5)&amp;".00 / $"&amp;(MID(F44, 29, 4)*F$5)&amp;".00"</f>
        <v>$22190.4.00 / $110952.00</v>
      </c>
      <c r="E44" s="61"/>
      <c r="F44" s="42" t="s">
        <v>172</v>
      </c>
      <c r="G44" s="31"/>
      <c r="H44" s="31"/>
      <c r="I44" s="31"/>
      <c r="J44" s="31"/>
      <c r="K44" s="31"/>
      <c r="L44" s="31"/>
      <c r="M44" s="31"/>
      <c r="N44" s="31"/>
      <c r="O44" s="31"/>
      <c r="P44" s="31"/>
      <c r="Q44" s="31"/>
      <c r="R44" s="31"/>
    </row>
    <row r="45" spans="1:18" s="31" customFormat="1" ht="29.25" customHeight="1" x14ac:dyDescent="0.25">
      <c r="B45" s="39" t="s">
        <v>23</v>
      </c>
      <c r="C45" s="40" t="s">
        <v>24</v>
      </c>
      <c r="D45" s="41" t="str">
        <f>"$"&amp;(LEFT(F45, 4)*F$5)&amp;".00 / $"&amp;(MID(F45, 29, 5)*F$5)&amp;".00"</f>
        <v>$332856.00 / $1849200.00</v>
      </c>
      <c r="E45" s="61"/>
      <c r="F45" s="42" t="s">
        <v>25</v>
      </c>
    </row>
    <row r="46" spans="1:18" s="31" customFormat="1" ht="45.75" customHeight="1" x14ac:dyDescent="0.25">
      <c r="B46" s="39" t="s">
        <v>117</v>
      </c>
      <c r="C46" s="40" t="s">
        <v>118</v>
      </c>
      <c r="D46" s="41" t="str">
        <f>"$"&amp;(LEFT(F46, 4)*F$5)&amp;".00 / $"&amp;(MID(F46, 29, 5)*F$5)&amp;".00"</f>
        <v>$332856.00 / $1849200.00</v>
      </c>
      <c r="E46" s="61"/>
      <c r="F46" s="42" t="s">
        <v>25</v>
      </c>
    </row>
    <row r="47" spans="1:18" s="31" customFormat="1" ht="54.75" customHeight="1" x14ac:dyDescent="0.25">
      <c r="B47" s="39" t="s">
        <v>119</v>
      </c>
      <c r="C47" s="40" t="s">
        <v>120</v>
      </c>
      <c r="D47" s="41" t="str">
        <f>"$"&amp;(LEFT(F47, 3)*F$5)&amp;".00 / $"&amp;(MID(F47, 28, 4)*F$5)&amp;".00"</f>
        <v>$92460.00 / $462300.00</v>
      </c>
      <c r="E47" s="61"/>
      <c r="F47" s="42" t="s">
        <v>121</v>
      </c>
    </row>
    <row r="48" spans="1:18" s="31" customFormat="1" ht="23" x14ac:dyDescent="0.25">
      <c r="A48" s="38" t="s">
        <v>61</v>
      </c>
      <c r="B48" s="39" t="s">
        <v>27</v>
      </c>
      <c r="C48" s="40" t="s">
        <v>28</v>
      </c>
      <c r="D48" s="41" t="str">
        <f>"$"&amp;(LEFT(F48, 4)*F$5)&amp;".00 / $"&amp;(MID(F48, 29, 5)*F$5)&amp;".00"</f>
        <v>$332856.00 / $1849200.00</v>
      </c>
      <c r="E48" s="61"/>
      <c r="F48" s="42" t="s">
        <v>25</v>
      </c>
    </row>
    <row r="49" spans="1:18" s="31" customFormat="1" ht="23" x14ac:dyDescent="0.25">
      <c r="A49" s="38"/>
      <c r="B49" s="39" t="s">
        <v>29</v>
      </c>
      <c r="C49" s="40" t="s">
        <v>30</v>
      </c>
      <c r="D49" s="41" t="str">
        <f>"$"&amp;(LEFT(F49, 4)*F$5)&amp;".00 / $"&amp;(MID(F49, 29, 5)*F$5)&amp;".00"</f>
        <v>$221904.00 / $1109520.00</v>
      </c>
      <c r="E49" s="61"/>
      <c r="F49" s="42" t="s">
        <v>72</v>
      </c>
    </row>
    <row r="50" spans="1:18" s="31" customFormat="1" ht="23" x14ac:dyDescent="0.25">
      <c r="A50" s="38" t="s">
        <v>61</v>
      </c>
      <c r="B50" s="39" t="s">
        <v>31</v>
      </c>
      <c r="C50" s="40" t="s">
        <v>32</v>
      </c>
      <c r="D50" s="41" t="str">
        <f>"$"&amp;(LEFT(F50, 4)*F$5)&amp;".00 / $"&amp;(MID(F50, 29, 5)*F$5)&amp;".00"</f>
        <v>$332856.00 / $1849200.00</v>
      </c>
      <c r="E50" s="61"/>
      <c r="F50" s="42" t="s">
        <v>25</v>
      </c>
    </row>
    <row r="51" spans="1:18" s="31" customFormat="1" ht="23" x14ac:dyDescent="0.25">
      <c r="A51" s="38"/>
      <c r="B51" s="39" t="s">
        <v>33</v>
      </c>
      <c r="C51" s="40" t="s">
        <v>34</v>
      </c>
      <c r="D51" s="41" t="str">
        <f>"$"&amp;(LEFT(F51, 4)*F$5)&amp;".00 / $"&amp;(MID(F51, 29, 5)*F$5)&amp;".00"</f>
        <v>$221904.00 / $1109520.00</v>
      </c>
      <c r="E51" s="61"/>
      <c r="F51" s="42" t="s">
        <v>72</v>
      </c>
    </row>
    <row r="52" spans="1:18" s="32" customFormat="1" ht="24.75" customHeight="1" x14ac:dyDescent="0.25">
      <c r="A52" s="44"/>
      <c r="B52" s="39" t="s">
        <v>35</v>
      </c>
      <c r="C52" s="66" t="s">
        <v>36</v>
      </c>
      <c r="D52" s="41" t="str">
        <f>"$"&amp;(LEFT(F52, 2)*F$5)&amp;"0 / $"&amp;(MID(F52, 27, 2)*F$5)&amp;".00"</f>
        <v>$1849.20 / $9246.00</v>
      </c>
      <c r="E52" s="61"/>
      <c r="F52" s="42" t="s">
        <v>37</v>
      </c>
      <c r="G52" s="31"/>
      <c r="H52" s="31"/>
      <c r="I52" s="31"/>
      <c r="J52" s="31"/>
      <c r="K52" s="31"/>
      <c r="L52" s="31"/>
      <c r="M52" s="31"/>
      <c r="N52" s="31"/>
      <c r="O52" s="31"/>
      <c r="P52" s="31"/>
      <c r="Q52" s="31"/>
      <c r="R52" s="31"/>
    </row>
    <row r="53" spans="1:18" s="32" customFormat="1" ht="24.75" customHeight="1" x14ac:dyDescent="0.25">
      <c r="A53" s="68"/>
      <c r="B53" s="39" t="s">
        <v>124</v>
      </c>
      <c r="C53" s="66" t="s">
        <v>122</v>
      </c>
      <c r="D53" s="41" t="str">
        <f>"$"&amp;(LEFT(F53, 2)*F$5)&amp;".00 / $"&amp;(MID(F53, 27, 3)*F$5)&amp;".00"</f>
        <v>$9246.00 / $46230.00</v>
      </c>
      <c r="E53" s="61"/>
      <c r="F53" s="42" t="s">
        <v>123</v>
      </c>
      <c r="G53" s="31"/>
      <c r="H53" s="31"/>
      <c r="I53" s="31"/>
      <c r="J53" s="31"/>
      <c r="K53" s="31"/>
      <c r="L53" s="31"/>
      <c r="M53" s="31"/>
      <c r="N53" s="31"/>
      <c r="O53" s="31"/>
      <c r="P53" s="31"/>
      <c r="Q53" s="31"/>
      <c r="R53" s="31"/>
    </row>
    <row r="54" spans="1:18" s="32" customFormat="1" ht="60" customHeight="1" x14ac:dyDescent="0.25">
      <c r="A54" s="68"/>
      <c r="B54" s="39" t="s">
        <v>124</v>
      </c>
      <c r="C54" s="66" t="s">
        <v>125</v>
      </c>
      <c r="D54" s="41" t="str">
        <f>"$"&amp;(LEFT(F54, 2)*F$5)&amp;"0 / $"&amp;(MID(F54, 27, 3)*F$5)&amp;".00"</f>
        <v>$3698.40 / $18492.00</v>
      </c>
      <c r="E54" s="61"/>
      <c r="F54" s="42" t="s">
        <v>126</v>
      </c>
      <c r="G54" s="31"/>
      <c r="H54" s="31"/>
      <c r="I54" s="31"/>
      <c r="J54" s="31"/>
      <c r="K54" s="31"/>
      <c r="L54" s="31"/>
      <c r="M54" s="31"/>
      <c r="N54" s="31"/>
      <c r="O54" s="31"/>
      <c r="P54" s="31"/>
      <c r="Q54" s="31"/>
      <c r="R54" s="31"/>
    </row>
    <row r="55" spans="1:18" s="31" customFormat="1" ht="24" customHeight="1" x14ac:dyDescent="0.25">
      <c r="B55" s="39" t="s">
        <v>38</v>
      </c>
      <c r="C55" s="40" t="s">
        <v>128</v>
      </c>
      <c r="D55" s="41">
        <f>(LEFT(F55, 2)*F$5)</f>
        <v>924.59999999999991</v>
      </c>
      <c r="E55" s="61"/>
      <c r="F55" s="42" t="s">
        <v>39</v>
      </c>
    </row>
    <row r="56" spans="1:18" s="31" customFormat="1" ht="27" customHeight="1" x14ac:dyDescent="0.25">
      <c r="B56" s="39" t="s">
        <v>38</v>
      </c>
      <c r="C56" s="40" t="s">
        <v>127</v>
      </c>
      <c r="D56" s="41">
        <f>(LEFT(F56, 2)*F$5)</f>
        <v>924.59999999999991</v>
      </c>
      <c r="E56" s="61"/>
      <c r="F56" s="42" t="s">
        <v>39</v>
      </c>
    </row>
    <row r="57" spans="1:18" s="31" customFormat="1" ht="11.5" x14ac:dyDescent="0.25">
      <c r="A57" s="38" t="s">
        <v>62</v>
      </c>
      <c r="B57" s="39" t="s">
        <v>40</v>
      </c>
      <c r="C57" s="40" t="s">
        <v>41</v>
      </c>
      <c r="D57" s="41">
        <f>(LEFT(F57, 2)*F$5)</f>
        <v>1849.1999999999998</v>
      </c>
      <c r="E57" s="61"/>
      <c r="F57" s="42" t="s">
        <v>42</v>
      </c>
    </row>
    <row r="58" spans="1:18" s="31" customFormat="1" ht="23" x14ac:dyDescent="0.25">
      <c r="A58" s="38"/>
      <c r="B58" s="39" t="s">
        <v>43</v>
      </c>
      <c r="C58" s="66" t="s">
        <v>44</v>
      </c>
      <c r="D58" s="41" t="str">
        <f>"$"&amp;(LEFT(F58, 2)*F$5)&amp;"0 / $"&amp;(MID(F58, 27, 2)*F$5)&amp;".00"</f>
        <v>$1849.20 / $9246.00</v>
      </c>
      <c r="E58" s="61"/>
      <c r="F58" s="42" t="s">
        <v>37</v>
      </c>
    </row>
    <row r="59" spans="1:18" s="32" customFormat="1" ht="23" x14ac:dyDescent="0.25">
      <c r="A59" s="44"/>
      <c r="B59" s="39" t="s">
        <v>45</v>
      </c>
      <c r="C59" s="66" t="s">
        <v>46</v>
      </c>
      <c r="D59" s="41" t="str">
        <f>"$"&amp;(LEFT(F59, 2)*F$5)&amp;"0 / $"&amp;(MID(F59, 27, 2)*F$5)&amp;".00"</f>
        <v>$1849.20 / $9246.00</v>
      </c>
      <c r="E59" s="61"/>
      <c r="F59" s="42" t="s">
        <v>37</v>
      </c>
      <c r="G59" s="31"/>
      <c r="H59" s="31"/>
      <c r="I59" s="31"/>
      <c r="J59" s="31"/>
      <c r="K59" s="31"/>
      <c r="L59" s="31"/>
      <c r="M59" s="31"/>
      <c r="N59" s="31"/>
      <c r="O59" s="31"/>
      <c r="P59" s="31"/>
      <c r="Q59" s="31"/>
      <c r="R59" s="31"/>
    </row>
    <row r="60" spans="1:18" s="32" customFormat="1" ht="29.25" customHeight="1" x14ac:dyDescent="0.25">
      <c r="A60" s="44"/>
      <c r="B60" s="39">
        <v>183</v>
      </c>
      <c r="C60" s="40" t="s">
        <v>47</v>
      </c>
      <c r="D60" s="41" t="str">
        <f>"$"&amp;(LEFT(F60, 2)*F$5)&amp;"0 / $"&amp;(MID(F60, 27, 3)*F$5)&amp;".00"</f>
        <v>$11095.20 / $55476.00</v>
      </c>
      <c r="E60" s="61"/>
      <c r="F60" s="42" t="s">
        <v>3</v>
      </c>
      <c r="G60" s="31"/>
      <c r="H60" s="31"/>
      <c r="I60" s="31"/>
      <c r="J60" s="31"/>
      <c r="K60" s="31"/>
      <c r="L60" s="31"/>
      <c r="M60" s="31"/>
      <c r="N60" s="31"/>
      <c r="O60" s="31"/>
      <c r="P60" s="31"/>
      <c r="Q60" s="31"/>
      <c r="R60" s="31"/>
    </row>
    <row r="61" spans="1:18" s="31" customFormat="1" ht="23" x14ac:dyDescent="0.25">
      <c r="A61" s="38" t="s">
        <v>63</v>
      </c>
      <c r="B61" s="39" t="s">
        <v>48</v>
      </c>
      <c r="C61" s="40" t="s">
        <v>49</v>
      </c>
      <c r="D61" s="41">
        <f>(LEFT(F61, 2)*F$5)</f>
        <v>11095.199999999999</v>
      </c>
      <c r="E61" s="61"/>
      <c r="F61" s="42" t="s">
        <v>50</v>
      </c>
    </row>
    <row r="62" spans="1:18" s="31" customFormat="1" ht="23" x14ac:dyDescent="0.25">
      <c r="A62" s="38"/>
      <c r="B62" s="39" t="s">
        <v>51</v>
      </c>
      <c r="C62" s="40" t="s">
        <v>52</v>
      </c>
      <c r="D62" s="41">
        <f>(LEFT(F62, 3)*F$5)</f>
        <v>22190.399999999998</v>
      </c>
      <c r="E62" s="61"/>
      <c r="F62" s="42" t="s">
        <v>53</v>
      </c>
    </row>
    <row r="63" spans="1:18" s="51" customFormat="1" ht="11.5" x14ac:dyDescent="0.25">
      <c r="A63" s="45"/>
      <c r="B63" s="46"/>
      <c r="C63" s="47"/>
      <c r="D63" s="48"/>
      <c r="E63" s="48"/>
      <c r="F63" s="49"/>
      <c r="G63" s="50"/>
      <c r="H63" s="50"/>
      <c r="I63" s="50"/>
      <c r="J63" s="50"/>
      <c r="K63" s="50"/>
      <c r="L63" s="50"/>
      <c r="M63" s="50"/>
      <c r="N63" s="50"/>
      <c r="O63" s="50"/>
      <c r="P63" s="50"/>
      <c r="Q63" s="50"/>
      <c r="R63" s="50"/>
    </row>
    <row r="64" spans="1:18" ht="21" customHeight="1" x14ac:dyDescent="0.3">
      <c r="A64" s="78"/>
      <c r="B64" s="20" t="s">
        <v>242</v>
      </c>
      <c r="C64" s="14"/>
      <c r="D64" s="9"/>
      <c r="E64" s="58"/>
      <c r="F64" s="17"/>
    </row>
    <row r="65" spans="1:6" s="37" customFormat="1" ht="15.75" customHeight="1" x14ac:dyDescent="0.25">
      <c r="B65" s="34" t="s">
        <v>134</v>
      </c>
      <c r="C65" s="69" t="s">
        <v>78</v>
      </c>
      <c r="D65" s="35" t="s">
        <v>75</v>
      </c>
      <c r="E65" s="60"/>
      <c r="F65" s="36" t="s">
        <v>77</v>
      </c>
    </row>
    <row r="66" spans="1:6" s="31" customFormat="1" ht="23" x14ac:dyDescent="0.25">
      <c r="A66" s="52"/>
      <c r="B66" s="39" t="s">
        <v>243</v>
      </c>
      <c r="C66" s="40" t="s">
        <v>66</v>
      </c>
      <c r="D66" s="53">
        <f>LEFT(F66, 1) *F$4</f>
        <v>122.32</v>
      </c>
      <c r="E66" s="63"/>
      <c r="F66" s="42" t="s">
        <v>67</v>
      </c>
    </row>
    <row r="67" spans="1:6" s="31" customFormat="1" ht="23" x14ac:dyDescent="0.25">
      <c r="A67" s="38" t="s">
        <v>63</v>
      </c>
      <c r="B67" s="39" t="s">
        <v>244</v>
      </c>
      <c r="C67" s="40" t="s">
        <v>130</v>
      </c>
      <c r="D67" s="53">
        <f>LEFT(F67, 1) *F$4</f>
        <v>122.32</v>
      </c>
      <c r="E67" s="63"/>
      <c r="F67" s="42" t="s">
        <v>67</v>
      </c>
    </row>
    <row r="68" spans="1:6" s="31" customFormat="1" ht="27" customHeight="1" x14ac:dyDescent="0.25">
      <c r="A68" s="38" t="s">
        <v>63</v>
      </c>
      <c r="B68" s="39" t="s">
        <v>245</v>
      </c>
      <c r="C68" s="70" t="s">
        <v>68</v>
      </c>
      <c r="D68" s="53">
        <f>LEFT(F68, 2) *F$4</f>
        <v>703.33999999999992</v>
      </c>
      <c r="E68" s="63"/>
      <c r="F68" s="42" t="s">
        <v>69</v>
      </c>
    </row>
    <row r="69" spans="1:6" s="31" customFormat="1" ht="18.75" customHeight="1" x14ac:dyDescent="0.25">
      <c r="A69" s="38" t="s">
        <v>63</v>
      </c>
      <c r="B69" s="39" t="s">
        <v>246</v>
      </c>
      <c r="C69" s="40" t="s">
        <v>129</v>
      </c>
      <c r="D69" s="53">
        <f>LEFT(F69, 2) *F$4</f>
        <v>198.76999999999998</v>
      </c>
      <c r="E69" s="63"/>
      <c r="F69" s="42" t="s">
        <v>70</v>
      </c>
    </row>
    <row r="70" spans="1:6" s="31" customFormat="1" ht="11.5" x14ac:dyDescent="0.25">
      <c r="A70" s="38" t="s">
        <v>63</v>
      </c>
      <c r="B70" s="39" t="s">
        <v>247</v>
      </c>
      <c r="C70" s="40" t="s">
        <v>71</v>
      </c>
      <c r="D70" s="53">
        <f>LEFT(F70, 2) *F$4</f>
        <v>198.76999999999998</v>
      </c>
      <c r="E70" s="63"/>
      <c r="F70" s="42" t="s">
        <v>70</v>
      </c>
    </row>
    <row r="71" spans="1:6" s="31" customFormat="1" ht="11.5" x14ac:dyDescent="0.25">
      <c r="A71" s="38"/>
      <c r="B71" s="39" t="s">
        <v>248</v>
      </c>
      <c r="C71" s="40" t="s">
        <v>131</v>
      </c>
      <c r="D71" s="53">
        <v>0</v>
      </c>
      <c r="E71" s="63"/>
      <c r="F71" s="42" t="s">
        <v>132</v>
      </c>
    </row>
    <row r="72" spans="1:6" s="31" customFormat="1" ht="15" customHeight="1" x14ac:dyDescent="0.25">
      <c r="A72" s="38"/>
      <c r="B72" s="39" t="s">
        <v>249</v>
      </c>
      <c r="C72" s="40" t="s">
        <v>133</v>
      </c>
      <c r="D72" s="53">
        <v>0</v>
      </c>
      <c r="E72" s="63"/>
      <c r="F72" s="42" t="s">
        <v>132</v>
      </c>
    </row>
    <row r="73" spans="1:6" s="31" customFormat="1" ht="15" customHeight="1" x14ac:dyDescent="0.25">
      <c r="A73" s="38"/>
      <c r="B73" s="39"/>
      <c r="C73" s="40"/>
      <c r="D73" s="53"/>
      <c r="E73" s="63"/>
      <c r="F73" s="42"/>
    </row>
    <row r="74" spans="1:6" s="31" customFormat="1" ht="15" customHeight="1" x14ac:dyDescent="0.25">
      <c r="A74" s="38"/>
      <c r="B74" s="64" t="s">
        <v>135</v>
      </c>
      <c r="C74" s="40"/>
      <c r="D74" s="53"/>
      <c r="E74" s="63"/>
      <c r="F74" s="42"/>
    </row>
    <row r="75" spans="1:6" s="31" customFormat="1" ht="15" customHeight="1" x14ac:dyDescent="0.25">
      <c r="A75" s="38"/>
      <c r="B75" s="39" t="s">
        <v>250</v>
      </c>
      <c r="C75" s="40" t="s">
        <v>136</v>
      </c>
      <c r="D75" s="53">
        <f>LEFT(F75, 2) *F$4</f>
        <v>366.96</v>
      </c>
      <c r="E75" s="63"/>
      <c r="F75" s="42" t="s">
        <v>255</v>
      </c>
    </row>
    <row r="76" spans="1:6" s="31" customFormat="1" ht="15" customHeight="1" x14ac:dyDescent="0.25">
      <c r="A76" s="38"/>
      <c r="B76" s="39" t="s">
        <v>251</v>
      </c>
      <c r="C76" s="40" t="s">
        <v>137</v>
      </c>
      <c r="D76" s="53">
        <f>LEFT(F76, 2) *F$4</f>
        <v>718.63</v>
      </c>
      <c r="E76" s="63"/>
      <c r="F76" s="42" t="s">
        <v>256</v>
      </c>
    </row>
    <row r="77" spans="1:6" s="31" customFormat="1" ht="11.5" x14ac:dyDescent="0.25">
      <c r="A77" s="38"/>
      <c r="B77" s="39" t="s">
        <v>252</v>
      </c>
      <c r="C77" s="40" t="s">
        <v>138</v>
      </c>
      <c r="D77" s="53">
        <f>LEFT(F77, 2) *F$4</f>
        <v>1085.5899999999999</v>
      </c>
      <c r="E77" s="63"/>
      <c r="F77" s="42" t="s">
        <v>257</v>
      </c>
    </row>
    <row r="78" spans="1:6" s="31" customFormat="1" ht="11.5" x14ac:dyDescent="0.25">
      <c r="A78" s="38"/>
      <c r="B78" s="39"/>
      <c r="C78" s="40"/>
      <c r="D78" s="53"/>
      <c r="E78" s="63"/>
      <c r="F78" s="42"/>
    </row>
    <row r="79" spans="1:6" s="31" customFormat="1" ht="11.5" x14ac:dyDescent="0.25">
      <c r="A79" s="38"/>
      <c r="B79" s="64" t="s">
        <v>184</v>
      </c>
      <c r="C79" s="40"/>
      <c r="D79" s="53"/>
      <c r="E79" s="63"/>
      <c r="F79" s="42"/>
    </row>
    <row r="80" spans="1:6" s="31" customFormat="1" ht="24.75" customHeight="1" x14ac:dyDescent="0.25">
      <c r="A80" s="38"/>
      <c r="B80" s="39" t="s">
        <v>253</v>
      </c>
      <c r="C80" s="40" t="s">
        <v>185</v>
      </c>
      <c r="D80" s="53">
        <f>LEFT(F80, 2) *F$4</f>
        <v>152.89999999999998</v>
      </c>
      <c r="E80" s="63"/>
      <c r="F80" s="42" t="s">
        <v>258</v>
      </c>
    </row>
    <row r="81" spans="1:18" s="31" customFormat="1" ht="11.5" x14ac:dyDescent="0.25">
      <c r="A81" s="38"/>
      <c r="B81" s="39"/>
      <c r="C81" s="40"/>
      <c r="D81" s="53"/>
      <c r="E81" s="63"/>
      <c r="F81" s="42"/>
    </row>
    <row r="82" spans="1:18" s="55" customFormat="1" ht="23.25" customHeight="1" x14ac:dyDescent="0.25">
      <c r="A82" s="54"/>
      <c r="B82" s="64" t="s">
        <v>0</v>
      </c>
      <c r="C82" s="40"/>
      <c r="D82" s="35"/>
      <c r="E82" s="63"/>
      <c r="F82" s="42"/>
      <c r="G82" s="31"/>
      <c r="H82" s="31"/>
      <c r="I82" s="31"/>
      <c r="J82" s="31"/>
      <c r="K82" s="31"/>
      <c r="L82" s="31"/>
      <c r="M82" s="31"/>
      <c r="N82" s="31"/>
      <c r="O82" s="31"/>
      <c r="P82" s="31"/>
      <c r="Q82" s="31"/>
      <c r="R82" s="31"/>
    </row>
    <row r="83" spans="1:18" s="55" customFormat="1" ht="16.5" customHeight="1" x14ac:dyDescent="0.25">
      <c r="A83" s="54" t="s">
        <v>63</v>
      </c>
      <c r="B83" s="39" t="s">
        <v>254</v>
      </c>
      <c r="C83" s="40" t="s">
        <v>0</v>
      </c>
      <c r="D83" s="53">
        <f>LEFT(F83, 2) *F$4</f>
        <v>183.48</v>
      </c>
      <c r="E83" s="63"/>
      <c r="F83" s="42" t="s">
        <v>259</v>
      </c>
      <c r="G83" s="31"/>
      <c r="H83" s="31"/>
      <c r="I83" s="31"/>
      <c r="J83" s="31"/>
      <c r="K83" s="31"/>
      <c r="L83" s="31"/>
      <c r="M83" s="31"/>
      <c r="N83" s="31"/>
      <c r="O83" s="31"/>
      <c r="P83" s="31"/>
      <c r="Q83" s="31"/>
      <c r="R83" s="31"/>
    </row>
    <row r="84" spans="1:18" s="55" customFormat="1" ht="23.25" customHeight="1" x14ac:dyDescent="0.25">
      <c r="A84" s="54"/>
      <c r="B84" s="71"/>
      <c r="C84" s="40"/>
      <c r="D84" s="72"/>
      <c r="E84" s="72"/>
      <c r="F84" s="73"/>
      <c r="G84" s="31"/>
      <c r="H84" s="31"/>
      <c r="I84" s="31"/>
      <c r="J84" s="31"/>
      <c r="K84" s="31"/>
      <c r="L84" s="31"/>
      <c r="M84" s="31"/>
      <c r="N84" s="31"/>
      <c r="O84" s="31"/>
      <c r="P84" s="31"/>
      <c r="Q84" s="31"/>
      <c r="R84" s="31"/>
    </row>
    <row r="85" spans="1:18" s="55" customFormat="1" ht="23.25" customHeight="1" x14ac:dyDescent="0.25">
      <c r="A85" s="54"/>
      <c r="B85" s="74" t="s">
        <v>140</v>
      </c>
      <c r="C85" s="40"/>
      <c r="D85" s="72"/>
      <c r="E85" s="72"/>
      <c r="F85" s="73"/>
      <c r="G85" s="31"/>
      <c r="H85" s="31"/>
      <c r="I85" s="31"/>
      <c r="J85" s="31"/>
      <c r="K85" s="31"/>
      <c r="L85" s="31"/>
      <c r="M85" s="31"/>
      <c r="N85" s="31"/>
      <c r="O85" s="31"/>
      <c r="P85" s="31"/>
      <c r="Q85" s="31"/>
      <c r="R85" s="31"/>
    </row>
    <row r="86" spans="1:18" s="55" customFormat="1" ht="23.25" customHeight="1" x14ac:dyDescent="0.25">
      <c r="A86" s="54"/>
      <c r="B86" s="71" t="s">
        <v>186</v>
      </c>
      <c r="C86" s="40" t="s">
        <v>141</v>
      </c>
      <c r="D86" s="72">
        <f>LEFT(F86, 2) *F$4</f>
        <v>275.21999999999997</v>
      </c>
      <c r="E86" s="72"/>
      <c r="F86" s="73" t="s">
        <v>187</v>
      </c>
      <c r="G86" s="31"/>
      <c r="H86" s="31"/>
      <c r="I86" s="31"/>
      <c r="J86" s="31"/>
      <c r="K86" s="31"/>
      <c r="L86" s="31"/>
      <c r="M86" s="31"/>
      <c r="N86" s="31"/>
      <c r="O86" s="31"/>
      <c r="P86" s="31"/>
      <c r="Q86" s="31"/>
      <c r="R86" s="31"/>
    </row>
    <row r="87" spans="1:18" s="55" customFormat="1" ht="23.25" customHeight="1" x14ac:dyDescent="0.25">
      <c r="A87" s="54"/>
      <c r="B87" s="71" t="s">
        <v>188</v>
      </c>
      <c r="C87" s="40" t="s">
        <v>142</v>
      </c>
      <c r="D87" s="72">
        <f>LEFT(F87, 2) *F$4</f>
        <v>275.21999999999997</v>
      </c>
      <c r="E87" s="72"/>
      <c r="F87" s="73" t="s">
        <v>187</v>
      </c>
      <c r="G87" s="31"/>
      <c r="H87" s="31"/>
      <c r="I87" s="31"/>
      <c r="J87" s="31"/>
      <c r="K87" s="31"/>
      <c r="L87" s="31"/>
      <c r="M87" s="31"/>
      <c r="N87" s="31"/>
      <c r="O87" s="31"/>
      <c r="P87" s="31"/>
      <c r="Q87" s="31"/>
      <c r="R87" s="31"/>
    </row>
    <row r="88" spans="1:18" ht="26.15" customHeight="1" x14ac:dyDescent="0.25">
      <c r="A88" s="77" t="s">
        <v>63</v>
      </c>
      <c r="B88" s="75"/>
      <c r="C88" s="14"/>
      <c r="D88" s="22"/>
      <c r="E88" s="22"/>
      <c r="F88" s="22"/>
    </row>
    <row r="89" spans="1:18" ht="63.65" customHeight="1" x14ac:dyDescent="0.25">
      <c r="A89" s="77" t="s">
        <v>63</v>
      </c>
      <c r="B89" s="87" t="s">
        <v>183</v>
      </c>
      <c r="C89" s="88"/>
      <c r="D89" s="65" t="s">
        <v>80</v>
      </c>
      <c r="E89" s="65" t="s">
        <v>81</v>
      </c>
      <c r="F89" s="22"/>
    </row>
    <row r="90" spans="1:18" s="31" customFormat="1" ht="23" x14ac:dyDescent="0.25">
      <c r="A90" s="38" t="s">
        <v>63</v>
      </c>
      <c r="B90" s="39" t="s">
        <v>189</v>
      </c>
      <c r="C90" s="40" t="s">
        <v>145</v>
      </c>
      <c r="D90" s="53">
        <f>LEFT(F90, 2) *F$4</f>
        <v>412.83</v>
      </c>
      <c r="E90" s="63">
        <f>SUM(D90/10*11)</f>
        <v>454.113</v>
      </c>
      <c r="F90" s="42" t="s">
        <v>190</v>
      </c>
    </row>
    <row r="91" spans="1:18" s="31" customFormat="1" ht="23" x14ac:dyDescent="0.25">
      <c r="A91" s="38" t="s">
        <v>63</v>
      </c>
      <c r="B91" s="39" t="s">
        <v>191</v>
      </c>
      <c r="C91" s="40" t="s">
        <v>146</v>
      </c>
      <c r="D91" s="53">
        <f>LEFT(F91, 2) *F$4</f>
        <v>840.94999999999993</v>
      </c>
      <c r="E91" s="63">
        <f t="shared" ref="E91:E116" si="0">SUM(D91/10*11)</f>
        <v>925.04499999999996</v>
      </c>
      <c r="F91" s="42" t="s">
        <v>192</v>
      </c>
    </row>
    <row r="92" spans="1:18" s="31" customFormat="1" ht="26.25" customHeight="1" x14ac:dyDescent="0.25">
      <c r="A92" s="38" t="s">
        <v>63</v>
      </c>
      <c r="B92" s="39" t="s">
        <v>193</v>
      </c>
      <c r="C92" s="40" t="s">
        <v>147</v>
      </c>
      <c r="D92" s="53">
        <f>LEFT(F92, 3) *F$4</f>
        <v>1681.8999999999999</v>
      </c>
      <c r="E92" s="63">
        <f t="shared" si="0"/>
        <v>1850.09</v>
      </c>
      <c r="F92" s="42" t="s">
        <v>194</v>
      </c>
    </row>
    <row r="93" spans="1:18" s="31" customFormat="1" ht="23" x14ac:dyDescent="0.25">
      <c r="A93" s="38" t="s">
        <v>63</v>
      </c>
      <c r="B93" s="39" t="s">
        <v>195</v>
      </c>
      <c r="C93" s="40" t="s">
        <v>148</v>
      </c>
      <c r="D93" s="53">
        <f>LEFT(F93, 2) *F$4</f>
        <v>596.30999999999995</v>
      </c>
      <c r="E93" s="63">
        <f t="shared" si="0"/>
        <v>655.94099999999992</v>
      </c>
      <c r="F93" s="42" t="s">
        <v>196</v>
      </c>
    </row>
    <row r="94" spans="1:18" s="31" customFormat="1" ht="23" x14ac:dyDescent="0.25">
      <c r="A94" s="38" t="s">
        <v>63</v>
      </c>
      <c r="B94" s="39" t="s">
        <v>197</v>
      </c>
      <c r="C94" s="40" t="s">
        <v>149</v>
      </c>
      <c r="D94" s="53">
        <f>LEFT(F94, 2) *F$4</f>
        <v>1207.9099999999999</v>
      </c>
      <c r="E94" s="63">
        <f t="shared" si="0"/>
        <v>1328.7009999999998</v>
      </c>
      <c r="F94" s="42" t="s">
        <v>198</v>
      </c>
    </row>
    <row r="95" spans="1:18" s="31" customFormat="1" ht="23" x14ac:dyDescent="0.25">
      <c r="A95" s="38" t="s">
        <v>63</v>
      </c>
      <c r="B95" s="39" t="s">
        <v>199</v>
      </c>
      <c r="C95" s="40" t="s">
        <v>150</v>
      </c>
      <c r="D95" s="53">
        <f>LEFT(F95, 3) *F$4</f>
        <v>2400.5299999999997</v>
      </c>
      <c r="E95" s="63">
        <f t="shared" si="0"/>
        <v>2640.5829999999996</v>
      </c>
      <c r="F95" s="42" t="s">
        <v>200</v>
      </c>
    </row>
    <row r="96" spans="1:18" s="31" customFormat="1" ht="23" x14ac:dyDescent="0.25">
      <c r="A96" s="38" t="s">
        <v>63</v>
      </c>
      <c r="B96" s="39" t="s">
        <v>201</v>
      </c>
      <c r="C96" s="40" t="s">
        <v>151</v>
      </c>
      <c r="D96" s="53">
        <f>LEFT(F96, 2) *F$4</f>
        <v>963.27</v>
      </c>
      <c r="E96" s="63">
        <f t="shared" si="0"/>
        <v>1059.597</v>
      </c>
      <c r="F96" s="42" t="s">
        <v>202</v>
      </c>
    </row>
    <row r="97" spans="1:6" s="31" customFormat="1" ht="26.25" customHeight="1" x14ac:dyDescent="0.25">
      <c r="A97" s="38" t="s">
        <v>63</v>
      </c>
      <c r="B97" s="39" t="s">
        <v>203</v>
      </c>
      <c r="C97" s="40" t="s">
        <v>152</v>
      </c>
      <c r="D97" s="53">
        <f>LEFT(F97, 3) *F$4</f>
        <v>1911.25</v>
      </c>
      <c r="E97" s="63">
        <f t="shared" si="0"/>
        <v>2102.375</v>
      </c>
      <c r="F97" s="42" t="s">
        <v>204</v>
      </c>
    </row>
    <row r="98" spans="1:6" s="31" customFormat="1" ht="23" x14ac:dyDescent="0.25">
      <c r="A98" s="38" t="s">
        <v>63</v>
      </c>
      <c r="B98" s="39" t="s">
        <v>205</v>
      </c>
      <c r="C98" s="40" t="s">
        <v>153</v>
      </c>
      <c r="D98" s="53">
        <f>LEFT(F98, 3) *F$4</f>
        <v>3837.79</v>
      </c>
      <c r="E98" s="63">
        <f t="shared" si="0"/>
        <v>4221.5689999999995</v>
      </c>
      <c r="F98" s="42" t="s">
        <v>206</v>
      </c>
    </row>
    <row r="99" spans="1:6" s="31" customFormat="1" ht="23" x14ac:dyDescent="0.25">
      <c r="A99" s="38" t="s">
        <v>63</v>
      </c>
      <c r="B99" s="39" t="s">
        <v>207</v>
      </c>
      <c r="C99" s="40" t="s">
        <v>154</v>
      </c>
      <c r="D99" s="53">
        <f>LEFT(F99, 2) *F$4</f>
        <v>336.38</v>
      </c>
      <c r="E99" s="63">
        <f t="shared" si="0"/>
        <v>370.01799999999997</v>
      </c>
      <c r="F99" s="42" t="s">
        <v>208</v>
      </c>
    </row>
    <row r="100" spans="1:6" s="31" customFormat="1" ht="23" x14ac:dyDescent="0.25">
      <c r="A100" s="38" t="s">
        <v>63</v>
      </c>
      <c r="B100" s="39" t="s">
        <v>209</v>
      </c>
      <c r="C100" s="40" t="s">
        <v>155</v>
      </c>
      <c r="D100" s="53">
        <f>LEFT(F100, 2) *F$4</f>
        <v>626.89</v>
      </c>
      <c r="E100" s="63">
        <f t="shared" si="0"/>
        <v>689.57899999999995</v>
      </c>
      <c r="F100" s="42" t="s">
        <v>210</v>
      </c>
    </row>
    <row r="101" spans="1:6" s="31" customFormat="1" ht="23" x14ac:dyDescent="0.25">
      <c r="A101" s="38" t="s">
        <v>63</v>
      </c>
      <c r="B101" s="39" t="s">
        <v>211</v>
      </c>
      <c r="C101" s="40" t="s">
        <v>156</v>
      </c>
      <c r="D101" s="53">
        <f>LEFT(F101, 2) *F$4</f>
        <v>1253.78</v>
      </c>
      <c r="E101" s="63">
        <f t="shared" si="0"/>
        <v>1379.1579999999999</v>
      </c>
      <c r="F101" s="42" t="s">
        <v>212</v>
      </c>
    </row>
    <row r="102" spans="1:6" s="31" customFormat="1" ht="23" x14ac:dyDescent="0.25">
      <c r="A102" s="38" t="s">
        <v>63</v>
      </c>
      <c r="B102" s="39" t="s">
        <v>213</v>
      </c>
      <c r="C102" s="40" t="s">
        <v>157</v>
      </c>
      <c r="D102" s="53">
        <f>LEFT(F102, 2) *F$4</f>
        <v>458.7</v>
      </c>
      <c r="E102" s="63">
        <f t="shared" si="0"/>
        <v>504.57</v>
      </c>
      <c r="F102" s="42" t="s">
        <v>174</v>
      </c>
    </row>
    <row r="103" spans="1:6" s="31" customFormat="1" ht="23" x14ac:dyDescent="0.25">
      <c r="A103" s="38" t="s">
        <v>63</v>
      </c>
      <c r="B103" s="39" t="s">
        <v>214</v>
      </c>
      <c r="C103" s="40" t="s">
        <v>158</v>
      </c>
      <c r="D103" s="53">
        <f>LEFT(F103, 2) *F$4</f>
        <v>902.1099999999999</v>
      </c>
      <c r="E103" s="63">
        <f t="shared" si="0"/>
        <v>992.3209999999998</v>
      </c>
      <c r="F103" s="42" t="s">
        <v>215</v>
      </c>
    </row>
    <row r="104" spans="1:6" s="31" customFormat="1" ht="23" x14ac:dyDescent="0.25">
      <c r="A104" s="38" t="s">
        <v>63</v>
      </c>
      <c r="B104" s="39" t="s">
        <v>216</v>
      </c>
      <c r="C104" s="40" t="s">
        <v>159</v>
      </c>
      <c r="D104" s="53">
        <f>LEFT(F104, 3) *F$4</f>
        <v>1804.2199999999998</v>
      </c>
      <c r="E104" s="63">
        <f t="shared" si="0"/>
        <v>1984.6419999999996</v>
      </c>
      <c r="F104" s="42" t="s">
        <v>217</v>
      </c>
    </row>
    <row r="105" spans="1:6" s="31" customFormat="1" ht="23" x14ac:dyDescent="0.25">
      <c r="A105" s="38" t="s">
        <v>63</v>
      </c>
      <c r="B105" s="39" t="s">
        <v>218</v>
      </c>
      <c r="C105" s="40" t="s">
        <v>160</v>
      </c>
      <c r="D105" s="53">
        <f>LEFT(F105, 2) *F$4</f>
        <v>718.63</v>
      </c>
      <c r="E105" s="63">
        <f t="shared" si="0"/>
        <v>790.49299999999994</v>
      </c>
      <c r="F105" s="42" t="s">
        <v>219</v>
      </c>
    </row>
    <row r="106" spans="1:6" s="31" customFormat="1" ht="23" x14ac:dyDescent="0.25">
      <c r="A106" s="38" t="s">
        <v>63</v>
      </c>
      <c r="B106" s="39" t="s">
        <v>220</v>
      </c>
      <c r="C106" s="40" t="s">
        <v>161</v>
      </c>
      <c r="D106" s="53">
        <f>LEFT(F106, 3) *F$4</f>
        <v>1437.26</v>
      </c>
      <c r="E106" s="63">
        <f t="shared" si="0"/>
        <v>1580.9859999999999</v>
      </c>
      <c r="F106" s="42" t="s">
        <v>221</v>
      </c>
    </row>
    <row r="107" spans="1:6" s="31" customFormat="1" ht="23" x14ac:dyDescent="0.25">
      <c r="A107" s="38" t="s">
        <v>63</v>
      </c>
      <c r="B107" s="39" t="s">
        <v>222</v>
      </c>
      <c r="C107" s="40" t="s">
        <v>162</v>
      </c>
      <c r="D107" s="53">
        <f>LEFT(F107, 3) *F$4</f>
        <v>2874.52</v>
      </c>
      <c r="E107" s="63">
        <f t="shared" si="0"/>
        <v>3161.9719999999998</v>
      </c>
      <c r="F107" s="42" t="s">
        <v>223</v>
      </c>
    </row>
    <row r="108" spans="1:6" s="31" customFormat="1" ht="27.75" customHeight="1" x14ac:dyDescent="0.25">
      <c r="A108" s="38" t="s">
        <v>63</v>
      </c>
      <c r="B108" s="39" t="s">
        <v>224</v>
      </c>
      <c r="C108" s="40" t="s">
        <v>163</v>
      </c>
      <c r="D108" s="53">
        <f>LEFT(F108, 2) *F$4</f>
        <v>290.51</v>
      </c>
      <c r="E108" s="63">
        <f t="shared" si="0"/>
        <v>319.56099999999998</v>
      </c>
      <c r="F108" s="42" t="s">
        <v>225</v>
      </c>
    </row>
    <row r="109" spans="1:6" s="31" customFormat="1" ht="37.5" customHeight="1" x14ac:dyDescent="0.25">
      <c r="A109" s="38" t="s">
        <v>63</v>
      </c>
      <c r="B109" s="39" t="s">
        <v>226</v>
      </c>
      <c r="C109" s="76" t="s">
        <v>164</v>
      </c>
      <c r="D109" s="53">
        <f>LEFT(F109, 2) *F$4</f>
        <v>550.43999999999994</v>
      </c>
      <c r="E109" s="63">
        <f t="shared" si="0"/>
        <v>605.48399999999992</v>
      </c>
      <c r="F109" s="42" t="s">
        <v>227</v>
      </c>
    </row>
    <row r="110" spans="1:6" s="31" customFormat="1" ht="27" customHeight="1" x14ac:dyDescent="0.25">
      <c r="A110" s="38" t="s">
        <v>63</v>
      </c>
      <c r="B110" s="39" t="s">
        <v>228</v>
      </c>
      <c r="C110" s="40" t="s">
        <v>165</v>
      </c>
      <c r="D110" s="53">
        <f>LEFT(F110, 2) *F$4</f>
        <v>1131.46</v>
      </c>
      <c r="E110" s="63">
        <f t="shared" si="0"/>
        <v>1244.606</v>
      </c>
      <c r="F110" s="42" t="s">
        <v>229</v>
      </c>
    </row>
    <row r="111" spans="1:6" s="31" customFormat="1" ht="23" x14ac:dyDescent="0.25">
      <c r="A111" s="38"/>
      <c r="B111" s="39" t="s">
        <v>230</v>
      </c>
      <c r="C111" s="40" t="s">
        <v>167</v>
      </c>
      <c r="D111" s="53">
        <f>LEFT(F111, 2) *F$4</f>
        <v>412.83</v>
      </c>
      <c r="E111" s="63">
        <f t="shared" si="0"/>
        <v>454.113</v>
      </c>
      <c r="F111" s="42" t="s">
        <v>173</v>
      </c>
    </row>
    <row r="112" spans="1:6" s="31" customFormat="1" ht="23" x14ac:dyDescent="0.25">
      <c r="A112" s="52"/>
      <c r="B112" s="39" t="s">
        <v>231</v>
      </c>
      <c r="C112" s="40" t="s">
        <v>166</v>
      </c>
      <c r="D112" s="53">
        <f>LEFT(F112, 2) *F$4</f>
        <v>795.07999999999993</v>
      </c>
      <c r="E112" s="63">
        <f t="shared" si="0"/>
        <v>874.58799999999997</v>
      </c>
      <c r="F112" s="42" t="s">
        <v>232</v>
      </c>
    </row>
    <row r="113" spans="1:18" s="55" customFormat="1" ht="23" x14ac:dyDescent="0.25">
      <c r="A113" s="54" t="s">
        <v>63</v>
      </c>
      <c r="B113" s="39" t="s">
        <v>233</v>
      </c>
      <c r="C113" s="40" t="s">
        <v>168</v>
      </c>
      <c r="D113" s="53">
        <f>LEFT(F113, 3) *F$4</f>
        <v>1605.4499999999998</v>
      </c>
      <c r="E113" s="63">
        <f t="shared" si="0"/>
        <v>1765.9949999999999</v>
      </c>
      <c r="F113" s="42" t="s">
        <v>234</v>
      </c>
      <c r="G113" s="31"/>
      <c r="H113" s="31"/>
      <c r="I113" s="31"/>
      <c r="J113" s="31"/>
      <c r="K113" s="31"/>
      <c r="L113" s="31"/>
      <c r="M113" s="31"/>
      <c r="N113" s="31"/>
      <c r="O113" s="31"/>
      <c r="P113" s="31"/>
      <c r="Q113" s="31"/>
      <c r="R113" s="31"/>
    </row>
    <row r="114" spans="1:18" s="55" customFormat="1" ht="27.75" customHeight="1" x14ac:dyDescent="0.25">
      <c r="A114" s="54" t="s">
        <v>63</v>
      </c>
      <c r="B114" s="39" t="s">
        <v>235</v>
      </c>
      <c r="C114" s="40" t="s">
        <v>169</v>
      </c>
      <c r="D114" s="53">
        <f>LEFT(F114, 2) *F$4</f>
        <v>626.89</v>
      </c>
      <c r="E114" s="63">
        <f t="shared" si="0"/>
        <v>689.57899999999995</v>
      </c>
      <c r="F114" s="42" t="s">
        <v>210</v>
      </c>
      <c r="G114" s="31"/>
      <c r="H114" s="31"/>
      <c r="I114" s="31"/>
      <c r="J114" s="31"/>
      <c r="K114" s="31"/>
      <c r="L114" s="31"/>
      <c r="M114" s="31"/>
      <c r="N114" s="31"/>
      <c r="O114" s="31"/>
      <c r="P114" s="31"/>
      <c r="Q114" s="31"/>
      <c r="R114" s="31"/>
    </row>
    <row r="115" spans="1:18" s="55" customFormat="1" ht="23" x14ac:dyDescent="0.25">
      <c r="A115" s="54" t="s">
        <v>63</v>
      </c>
      <c r="B115" s="39" t="s">
        <v>236</v>
      </c>
      <c r="C115" s="40" t="s">
        <v>170</v>
      </c>
      <c r="D115" s="53">
        <f>LEFT(F115, 3) *F$4</f>
        <v>1284.3599999999999</v>
      </c>
      <c r="E115" s="63">
        <f t="shared" si="0"/>
        <v>1412.7959999999998</v>
      </c>
      <c r="F115" s="42" t="s">
        <v>237</v>
      </c>
      <c r="G115" s="31"/>
      <c r="H115" s="31"/>
      <c r="I115" s="31"/>
      <c r="J115" s="31"/>
      <c r="K115" s="31"/>
      <c r="L115" s="31"/>
      <c r="M115" s="31"/>
      <c r="N115" s="31"/>
      <c r="O115" s="31"/>
      <c r="P115" s="31"/>
      <c r="Q115" s="31"/>
      <c r="R115" s="31"/>
    </row>
    <row r="116" spans="1:18" s="55" customFormat="1" ht="28.5" customHeight="1" x14ac:dyDescent="0.25">
      <c r="A116" s="54" t="s">
        <v>63</v>
      </c>
      <c r="B116" s="39" t="s">
        <v>238</v>
      </c>
      <c r="C116" s="40" t="s">
        <v>171</v>
      </c>
      <c r="D116" s="53">
        <f>LEFT(F116, 3) *F$4</f>
        <v>2553.4299999999998</v>
      </c>
      <c r="E116" s="63">
        <f t="shared" si="0"/>
        <v>2808.7729999999997</v>
      </c>
      <c r="F116" s="42" t="s">
        <v>239</v>
      </c>
      <c r="G116" s="31"/>
      <c r="H116" s="31"/>
      <c r="I116" s="31"/>
      <c r="J116" s="31"/>
      <c r="K116" s="31"/>
      <c r="L116" s="31"/>
      <c r="M116" s="31"/>
      <c r="N116" s="31"/>
      <c r="O116" s="31"/>
      <c r="P116" s="31"/>
      <c r="Q116" s="31"/>
      <c r="R116" s="31"/>
    </row>
    <row r="117" spans="1:18" s="55" customFormat="1" ht="28.5" customHeight="1" x14ac:dyDescent="0.25">
      <c r="A117" s="54"/>
      <c r="B117" s="39" t="s">
        <v>240</v>
      </c>
      <c r="C117" s="40" t="s">
        <v>139</v>
      </c>
      <c r="D117" s="53">
        <f>LEFT(F117, 3) *F$4</f>
        <v>810.37</v>
      </c>
      <c r="E117" s="63">
        <f>SUM(D117/10*11)</f>
        <v>891.40700000000004</v>
      </c>
      <c r="F117" s="42" t="s">
        <v>241</v>
      </c>
      <c r="G117" s="31"/>
      <c r="H117" s="31"/>
      <c r="I117" s="31"/>
      <c r="J117" s="31"/>
      <c r="K117" s="31"/>
      <c r="L117" s="31"/>
      <c r="M117" s="31"/>
      <c r="N117" s="31"/>
      <c r="O117" s="31"/>
      <c r="P117" s="31"/>
      <c r="Q117" s="31"/>
      <c r="R117" s="31"/>
    </row>
    <row r="118" spans="1:18" s="55" customFormat="1" ht="23.25" customHeight="1" x14ac:dyDescent="0.25">
      <c r="A118" s="54"/>
      <c r="B118" s="64"/>
      <c r="C118" s="40"/>
      <c r="D118" s="53"/>
      <c r="E118" s="63"/>
      <c r="F118" s="42"/>
      <c r="G118" s="31"/>
      <c r="H118" s="31"/>
      <c r="I118" s="31"/>
      <c r="J118" s="31"/>
      <c r="K118" s="31"/>
      <c r="L118" s="31"/>
      <c r="M118" s="31"/>
      <c r="N118" s="31"/>
      <c r="O118" s="31"/>
      <c r="P118" s="31"/>
      <c r="Q118" s="31"/>
      <c r="R118" s="31"/>
    </row>
    <row r="119" spans="1:18" x14ac:dyDescent="0.25">
      <c r="B119" s="39"/>
      <c r="C119" s="13"/>
      <c r="D119" s="11"/>
      <c r="E119" s="11"/>
      <c r="F119" s="13"/>
    </row>
    <row r="120" spans="1:18" x14ac:dyDescent="0.25">
      <c r="C120" s="13"/>
      <c r="D120" s="11"/>
      <c r="E120" s="11"/>
      <c r="F120" s="13"/>
    </row>
    <row r="121" spans="1:18" x14ac:dyDescent="0.25">
      <c r="C121" s="13"/>
      <c r="D121" s="11"/>
      <c r="E121" s="11"/>
      <c r="F121" s="13"/>
    </row>
    <row r="122" spans="1:18" x14ac:dyDescent="0.25">
      <c r="C122" s="13"/>
      <c r="D122" s="11"/>
      <c r="E122" s="11"/>
      <c r="F122" s="13"/>
    </row>
    <row r="123" spans="1:18" x14ac:dyDescent="0.25">
      <c r="C123" s="13"/>
      <c r="D123" s="11"/>
      <c r="E123" s="11"/>
      <c r="F123" s="13"/>
    </row>
    <row r="124" spans="1:18" s="12" customFormat="1" x14ac:dyDescent="0.25">
      <c r="B124" s="2"/>
      <c r="C124" s="13"/>
      <c r="D124" s="11"/>
      <c r="E124" s="11"/>
      <c r="F124" s="13"/>
    </row>
    <row r="125" spans="1:18" ht="29.25" customHeight="1" x14ac:dyDescent="0.25">
      <c r="C125" s="13"/>
      <c r="D125" s="11"/>
      <c r="E125" s="11"/>
      <c r="F125" s="13"/>
    </row>
    <row r="126" spans="1:18" s="12" customFormat="1" x14ac:dyDescent="0.25">
      <c r="B126" s="2"/>
      <c r="C126" s="13"/>
      <c r="D126" s="11"/>
      <c r="E126" s="11"/>
      <c r="F126" s="13"/>
    </row>
    <row r="127" spans="1:18" s="12" customFormat="1" x14ac:dyDescent="0.25">
      <c r="B127" s="2"/>
      <c r="C127" s="13"/>
      <c r="D127" s="11"/>
      <c r="E127" s="11"/>
      <c r="F127" s="13"/>
      <c r="G127"/>
      <c r="H127"/>
      <c r="I127"/>
      <c r="J127"/>
      <c r="K127"/>
      <c r="L127"/>
    </row>
    <row r="128" spans="1:18" s="12" customFormat="1" x14ac:dyDescent="0.25">
      <c r="B128" s="2"/>
      <c r="C128" s="13"/>
      <c r="D128" s="11"/>
      <c r="E128" s="11"/>
      <c r="F128" s="13"/>
      <c r="G128"/>
      <c r="H128"/>
      <c r="I128"/>
      <c r="J128"/>
      <c r="K128"/>
      <c r="L128"/>
    </row>
    <row r="129" spans="2:12" s="12" customFormat="1" ht="47.5" customHeight="1" x14ac:dyDescent="0.25">
      <c r="B129" s="2"/>
      <c r="C129" s="13"/>
      <c r="D129" s="11"/>
      <c r="E129" s="11"/>
      <c r="F129" s="13"/>
      <c r="G129"/>
      <c r="H129"/>
      <c r="I129"/>
      <c r="J129"/>
      <c r="K129"/>
      <c r="L129"/>
    </row>
    <row r="130" spans="2:12" s="12" customFormat="1" x14ac:dyDescent="0.25">
      <c r="B130" s="2"/>
      <c r="C130" s="13"/>
      <c r="D130" s="11"/>
      <c r="E130" s="11"/>
      <c r="F130" s="13"/>
      <c r="G130"/>
      <c r="H130"/>
      <c r="I130"/>
      <c r="J130"/>
      <c r="K130"/>
      <c r="L130"/>
    </row>
    <row r="131" spans="2:12" s="12" customFormat="1" x14ac:dyDescent="0.25">
      <c r="B131" s="2"/>
      <c r="C131" s="13"/>
      <c r="D131" s="11"/>
      <c r="E131" s="11"/>
      <c r="F131" s="13"/>
      <c r="G131"/>
      <c r="H131"/>
      <c r="I131"/>
      <c r="J131"/>
      <c r="K131"/>
      <c r="L131"/>
    </row>
    <row r="132" spans="2:12" s="12" customFormat="1" x14ac:dyDescent="0.25">
      <c r="B132" s="2"/>
      <c r="C132" s="13"/>
      <c r="D132" s="11"/>
      <c r="E132" s="11"/>
      <c r="F132" s="13"/>
      <c r="G132"/>
      <c r="H132"/>
      <c r="I132"/>
      <c r="J132"/>
      <c r="K132"/>
      <c r="L132"/>
    </row>
    <row r="133" spans="2:12" s="12" customFormat="1" x14ac:dyDescent="0.25">
      <c r="B133" s="2"/>
      <c r="C133" s="13"/>
      <c r="D133" s="11"/>
      <c r="E133" s="11"/>
      <c r="F133" s="13"/>
      <c r="G133"/>
      <c r="H133"/>
      <c r="I133"/>
      <c r="J133"/>
      <c r="K133"/>
      <c r="L133"/>
    </row>
    <row r="134" spans="2:12" s="12" customFormat="1" x14ac:dyDescent="0.25">
      <c r="B134" s="2"/>
      <c r="C134" s="13"/>
      <c r="D134" s="11"/>
      <c r="E134" s="11"/>
      <c r="F134" s="13"/>
      <c r="G134"/>
      <c r="H134"/>
      <c r="I134"/>
      <c r="J134"/>
      <c r="K134"/>
      <c r="L134"/>
    </row>
    <row r="135" spans="2:12" s="12" customFormat="1" x14ac:dyDescent="0.25">
      <c r="B135" s="2"/>
      <c r="C135" s="13"/>
      <c r="D135" s="11"/>
      <c r="E135" s="11"/>
      <c r="F135" s="13"/>
      <c r="G135"/>
      <c r="H135"/>
      <c r="I135"/>
      <c r="J135"/>
      <c r="K135"/>
      <c r="L135"/>
    </row>
    <row r="136" spans="2:12" s="12" customFormat="1" x14ac:dyDescent="0.25">
      <c r="B136" s="2"/>
      <c r="C136" s="13"/>
      <c r="D136" s="11"/>
      <c r="E136" s="11"/>
      <c r="F136" s="13"/>
      <c r="G136"/>
      <c r="H136"/>
      <c r="I136"/>
      <c r="J136"/>
      <c r="K136"/>
      <c r="L136"/>
    </row>
    <row r="137" spans="2:12" s="12" customFormat="1" x14ac:dyDescent="0.25">
      <c r="B137" s="2"/>
      <c r="C137" s="13"/>
      <c r="D137" s="11"/>
      <c r="E137" s="11"/>
      <c r="F137" s="13"/>
      <c r="G137"/>
      <c r="H137"/>
      <c r="I137"/>
      <c r="J137"/>
      <c r="K137"/>
      <c r="L137"/>
    </row>
    <row r="138" spans="2:12" s="12" customFormat="1" x14ac:dyDescent="0.25">
      <c r="B138" s="2"/>
      <c r="C138" s="13"/>
      <c r="D138" s="11"/>
      <c r="E138" s="11"/>
      <c r="F138" s="13"/>
      <c r="G138"/>
      <c r="H138"/>
      <c r="I138"/>
      <c r="J138"/>
      <c r="K138"/>
      <c r="L138"/>
    </row>
    <row r="139" spans="2:12" s="12" customFormat="1" x14ac:dyDescent="0.25">
      <c r="B139" s="2"/>
      <c r="C139" s="13"/>
      <c r="D139" s="11"/>
      <c r="E139" s="11"/>
      <c r="F139" s="13"/>
    </row>
    <row r="140" spans="2:12" s="12" customFormat="1" x14ac:dyDescent="0.25">
      <c r="B140" s="2"/>
      <c r="C140" s="13"/>
      <c r="D140" s="11"/>
      <c r="E140" s="11"/>
      <c r="F140" s="13"/>
    </row>
    <row r="141" spans="2:12" s="12" customFormat="1" x14ac:dyDescent="0.25">
      <c r="B141" s="2"/>
      <c r="C141" s="13"/>
      <c r="D141" s="11"/>
      <c r="E141" s="11"/>
      <c r="F141" s="13"/>
    </row>
    <row r="142" spans="2:12" s="12" customFormat="1" x14ac:dyDescent="0.25">
      <c r="B142" s="2"/>
      <c r="C142" s="13"/>
      <c r="D142" s="11"/>
      <c r="E142" s="11"/>
      <c r="F142" s="13"/>
    </row>
    <row r="143" spans="2:12" s="12" customFormat="1" x14ac:dyDescent="0.25">
      <c r="B143" s="2"/>
      <c r="C143" s="13"/>
      <c r="D143" s="11"/>
      <c r="E143" s="11"/>
      <c r="F143" s="13"/>
    </row>
    <row r="144" spans="2:12" s="12" customFormat="1" x14ac:dyDescent="0.25">
      <c r="B144" s="2"/>
      <c r="C144" s="13"/>
      <c r="D144" s="11"/>
      <c r="E144" s="11"/>
      <c r="F144" s="13"/>
    </row>
    <row r="145" spans="2:6" s="12" customFormat="1" x14ac:dyDescent="0.25">
      <c r="B145" s="2"/>
      <c r="C145" s="13"/>
      <c r="D145" s="11"/>
      <c r="E145" s="11"/>
      <c r="F145" s="13"/>
    </row>
    <row r="146" spans="2:6" s="12" customFormat="1" x14ac:dyDescent="0.25">
      <c r="B146" s="2"/>
      <c r="C146" s="13"/>
      <c r="D146" s="11"/>
      <c r="E146" s="11"/>
      <c r="F146" s="13"/>
    </row>
    <row r="147" spans="2:6" s="12" customFormat="1" x14ac:dyDescent="0.25">
      <c r="B147" s="2"/>
      <c r="C147" s="13"/>
      <c r="D147" s="11"/>
      <c r="E147" s="11"/>
      <c r="F147" s="13"/>
    </row>
    <row r="148" spans="2:6" s="12" customFormat="1" x14ac:dyDescent="0.25">
      <c r="B148" s="2"/>
      <c r="C148" s="13"/>
      <c r="D148" s="11"/>
      <c r="E148" s="11"/>
      <c r="F148" s="13"/>
    </row>
    <row r="149" spans="2:6" s="12" customFormat="1" x14ac:dyDescent="0.25">
      <c r="B149" s="2"/>
      <c r="C149" s="13"/>
      <c r="D149" s="11"/>
      <c r="E149" s="11"/>
      <c r="F149" s="13"/>
    </row>
    <row r="150" spans="2:6" s="12" customFormat="1" x14ac:dyDescent="0.25">
      <c r="B150" s="2"/>
      <c r="C150" s="13"/>
      <c r="D150" s="11"/>
      <c r="E150" s="11"/>
      <c r="F150" s="13"/>
    </row>
    <row r="151" spans="2:6" s="12" customFormat="1" x14ac:dyDescent="0.25">
      <c r="B151" s="2"/>
      <c r="C151" s="13"/>
      <c r="D151" s="11"/>
      <c r="E151" s="11"/>
      <c r="F151" s="13"/>
    </row>
    <row r="152" spans="2:6" s="12" customFormat="1" x14ac:dyDescent="0.25">
      <c r="B152" s="2"/>
      <c r="C152" s="13"/>
      <c r="D152" s="11"/>
      <c r="E152" s="11"/>
      <c r="F152" s="13"/>
    </row>
    <row r="153" spans="2:6" s="12" customFormat="1" x14ac:dyDescent="0.25">
      <c r="B153" s="2"/>
      <c r="C153" s="13"/>
      <c r="D153" s="11"/>
      <c r="E153" s="11"/>
      <c r="F153" s="13"/>
    </row>
    <row r="154" spans="2:6" s="12" customFormat="1" x14ac:dyDescent="0.25">
      <c r="B154" s="2"/>
      <c r="C154" s="13"/>
      <c r="D154" s="11"/>
      <c r="E154" s="11"/>
      <c r="F154" s="13"/>
    </row>
    <row r="155" spans="2:6" s="12" customFormat="1" x14ac:dyDescent="0.25">
      <c r="B155" s="2"/>
      <c r="C155" s="13"/>
      <c r="D155" s="11"/>
      <c r="E155" s="11"/>
      <c r="F155" s="13"/>
    </row>
    <row r="156" spans="2:6" s="12" customFormat="1" x14ac:dyDescent="0.25">
      <c r="B156" s="2"/>
      <c r="C156" s="13"/>
      <c r="D156" s="11"/>
      <c r="E156" s="11"/>
      <c r="F156" s="13"/>
    </row>
    <row r="157" spans="2:6" s="12" customFormat="1" x14ac:dyDescent="0.25">
      <c r="B157" s="2"/>
      <c r="C157" s="13"/>
      <c r="D157" s="11"/>
      <c r="E157" s="11"/>
      <c r="F157" s="13"/>
    </row>
    <row r="158" spans="2:6" s="12" customFormat="1" x14ac:dyDescent="0.25">
      <c r="B158" s="2"/>
      <c r="C158" s="13"/>
      <c r="D158" s="11"/>
      <c r="E158" s="11"/>
      <c r="F158" s="13"/>
    </row>
    <row r="159" spans="2:6" s="12" customFormat="1" x14ac:dyDescent="0.25">
      <c r="B159" s="2"/>
      <c r="C159" s="13"/>
      <c r="D159" s="11"/>
      <c r="E159" s="11"/>
      <c r="F159" s="13"/>
    </row>
    <row r="160" spans="2:6" s="12" customFormat="1" x14ac:dyDescent="0.25">
      <c r="B160" s="2"/>
      <c r="C160" s="13"/>
      <c r="D160" s="11"/>
      <c r="E160" s="11"/>
      <c r="F160" s="13"/>
    </row>
    <row r="161" spans="2:6" s="12" customFormat="1" x14ac:dyDescent="0.25">
      <c r="B161" s="2"/>
      <c r="C161" s="13"/>
      <c r="D161" s="11"/>
      <c r="E161" s="11"/>
      <c r="F161" s="13"/>
    </row>
    <row r="162" spans="2:6" s="12" customFormat="1" x14ac:dyDescent="0.25">
      <c r="B162" s="2"/>
      <c r="C162" s="13"/>
      <c r="D162" s="11"/>
      <c r="E162" s="11"/>
      <c r="F162" s="13"/>
    </row>
    <row r="163" spans="2:6" s="12" customFormat="1" x14ac:dyDescent="0.25">
      <c r="B163" s="2"/>
      <c r="C163" s="13"/>
      <c r="D163" s="11"/>
      <c r="E163" s="11"/>
      <c r="F163" s="13"/>
    </row>
    <row r="164" spans="2:6" s="12" customFormat="1" x14ac:dyDescent="0.25">
      <c r="B164" s="2"/>
      <c r="C164" s="13"/>
      <c r="D164" s="11"/>
      <c r="E164" s="11"/>
      <c r="F164" s="13"/>
    </row>
    <row r="165" spans="2:6" s="12" customFormat="1" x14ac:dyDescent="0.25">
      <c r="B165" s="2"/>
      <c r="C165" s="13"/>
      <c r="D165" s="11"/>
      <c r="E165" s="11"/>
      <c r="F165" s="13"/>
    </row>
    <row r="166" spans="2:6" s="12" customFormat="1" x14ac:dyDescent="0.25">
      <c r="B166" s="2"/>
      <c r="C166" s="13"/>
      <c r="D166" s="11"/>
      <c r="E166" s="11"/>
      <c r="F166" s="13"/>
    </row>
    <row r="167" spans="2:6" s="12" customFormat="1" x14ac:dyDescent="0.25">
      <c r="B167" s="2"/>
      <c r="C167" s="13"/>
      <c r="D167" s="11"/>
      <c r="E167" s="11"/>
      <c r="F167" s="13"/>
    </row>
    <row r="168" spans="2:6" s="12" customFormat="1" x14ac:dyDescent="0.25">
      <c r="B168" s="2"/>
      <c r="C168" s="13"/>
      <c r="D168" s="11"/>
      <c r="E168" s="11"/>
      <c r="F168" s="13"/>
    </row>
    <row r="169" spans="2:6" s="12" customFormat="1" x14ac:dyDescent="0.25">
      <c r="B169" s="2"/>
      <c r="C169" s="13"/>
      <c r="D169" s="11"/>
      <c r="E169" s="11"/>
      <c r="F169" s="13"/>
    </row>
    <row r="170" spans="2:6" s="12" customFormat="1" x14ac:dyDescent="0.25">
      <c r="B170" s="2"/>
      <c r="C170" s="13"/>
      <c r="D170" s="11"/>
      <c r="E170" s="11"/>
      <c r="F170" s="13"/>
    </row>
    <row r="171" spans="2:6" s="12" customFormat="1" x14ac:dyDescent="0.25">
      <c r="B171" s="2"/>
      <c r="C171" s="13"/>
      <c r="D171" s="11"/>
      <c r="E171" s="11"/>
      <c r="F171" s="13"/>
    </row>
    <row r="172" spans="2:6" s="12" customFormat="1" x14ac:dyDescent="0.25">
      <c r="B172" s="2"/>
      <c r="C172" s="13"/>
      <c r="D172" s="11"/>
      <c r="E172" s="11"/>
      <c r="F172" s="13"/>
    </row>
    <row r="173" spans="2:6" s="12" customFormat="1" x14ac:dyDescent="0.25">
      <c r="B173" s="2"/>
      <c r="C173" s="13"/>
      <c r="D173" s="11"/>
      <c r="E173" s="11"/>
      <c r="F173" s="13"/>
    </row>
    <row r="174" spans="2:6" s="12" customFormat="1" x14ac:dyDescent="0.25">
      <c r="B174" s="2"/>
      <c r="C174" s="13"/>
      <c r="D174" s="11"/>
      <c r="E174" s="11"/>
      <c r="F174" s="13"/>
    </row>
    <row r="175" spans="2:6" s="12" customFormat="1" x14ac:dyDescent="0.25">
      <c r="B175" s="2"/>
      <c r="C175" s="13"/>
      <c r="D175" s="11"/>
      <c r="E175" s="11"/>
      <c r="F175" s="13"/>
    </row>
    <row r="176" spans="2:6" s="12" customFormat="1" x14ac:dyDescent="0.25">
      <c r="B176" s="2"/>
      <c r="C176" s="13"/>
      <c r="D176" s="11"/>
      <c r="E176" s="11"/>
      <c r="F176" s="13"/>
    </row>
    <row r="177" spans="2:6" s="12" customFormat="1" x14ac:dyDescent="0.25">
      <c r="B177" s="2"/>
      <c r="C177" s="13"/>
      <c r="D177" s="11"/>
      <c r="E177" s="11"/>
      <c r="F177" s="13"/>
    </row>
    <row r="178" spans="2:6" s="12" customFormat="1" x14ac:dyDescent="0.25">
      <c r="B178" s="2"/>
      <c r="C178" s="13"/>
      <c r="D178" s="11"/>
      <c r="E178" s="11"/>
      <c r="F178" s="13"/>
    </row>
    <row r="179" spans="2:6" s="12" customFormat="1" x14ac:dyDescent="0.25">
      <c r="B179" s="2"/>
      <c r="C179" s="13"/>
      <c r="D179" s="11"/>
      <c r="E179" s="11"/>
      <c r="F179" s="13"/>
    </row>
    <row r="180" spans="2:6" s="12" customFormat="1" x14ac:dyDescent="0.25">
      <c r="B180" s="2"/>
      <c r="C180" s="13"/>
      <c r="D180" s="11"/>
      <c r="E180" s="11"/>
      <c r="F180" s="13"/>
    </row>
    <row r="181" spans="2:6" s="12" customFormat="1" x14ac:dyDescent="0.25">
      <c r="B181" s="2"/>
      <c r="C181" s="13"/>
      <c r="D181" s="11"/>
      <c r="E181" s="11"/>
      <c r="F181" s="13"/>
    </row>
    <row r="182" spans="2:6" s="12" customFormat="1" x14ac:dyDescent="0.25">
      <c r="B182" s="2"/>
      <c r="C182" s="13"/>
      <c r="D182" s="11"/>
      <c r="E182" s="11"/>
      <c r="F182" s="13"/>
    </row>
    <row r="183" spans="2:6" s="12" customFormat="1" x14ac:dyDescent="0.25">
      <c r="B183" s="2"/>
      <c r="C183" s="13"/>
      <c r="D183" s="11"/>
      <c r="E183" s="11"/>
      <c r="F183" s="13"/>
    </row>
    <row r="184" spans="2:6" s="12" customFormat="1" x14ac:dyDescent="0.25">
      <c r="B184" s="2"/>
      <c r="C184" s="13"/>
      <c r="D184" s="11"/>
      <c r="E184" s="11"/>
      <c r="F184" s="13"/>
    </row>
    <row r="185" spans="2:6" s="12" customFormat="1" x14ac:dyDescent="0.25">
      <c r="B185" s="2"/>
      <c r="C185" s="13"/>
      <c r="D185" s="11"/>
      <c r="E185" s="11"/>
      <c r="F185" s="13"/>
    </row>
    <row r="186" spans="2:6" s="12" customFormat="1" x14ac:dyDescent="0.25">
      <c r="B186" s="2"/>
      <c r="C186" s="13"/>
      <c r="D186" s="11"/>
      <c r="E186" s="11"/>
      <c r="F186" s="13"/>
    </row>
    <row r="187" spans="2:6" s="12" customFormat="1" x14ac:dyDescent="0.25">
      <c r="B187" s="2"/>
      <c r="C187" s="13"/>
      <c r="D187" s="11"/>
      <c r="E187" s="11"/>
      <c r="F187" s="13"/>
    </row>
    <row r="188" spans="2:6" s="12" customFormat="1" x14ac:dyDescent="0.25">
      <c r="B188" s="2"/>
      <c r="C188" s="13"/>
      <c r="D188" s="11"/>
      <c r="E188" s="11"/>
      <c r="F188" s="13"/>
    </row>
    <row r="189" spans="2:6" x14ac:dyDescent="0.25">
      <c r="C189" s="13"/>
      <c r="D189" s="11"/>
      <c r="E189" s="11"/>
      <c r="F189" s="13"/>
    </row>
    <row r="190" spans="2:6" x14ac:dyDescent="0.25">
      <c r="C190" s="13"/>
      <c r="D190" s="11"/>
      <c r="E190" s="11"/>
      <c r="F190" s="13"/>
    </row>
    <row r="191" spans="2:6" x14ac:dyDescent="0.25">
      <c r="C191" s="13"/>
      <c r="D191" s="11"/>
      <c r="E191" s="11"/>
      <c r="F191" s="13"/>
    </row>
    <row r="192" spans="2:6" x14ac:dyDescent="0.25">
      <c r="C192" s="13"/>
      <c r="D192" s="11"/>
      <c r="E192" s="11"/>
      <c r="F192" s="13"/>
    </row>
    <row r="193" spans="3:6" x14ac:dyDescent="0.25">
      <c r="C193" s="13"/>
      <c r="D193" s="11"/>
      <c r="E193" s="11"/>
      <c r="F193" s="13"/>
    </row>
    <row r="194" spans="3:6" x14ac:dyDescent="0.25">
      <c r="C194" s="13"/>
      <c r="D194" s="11"/>
      <c r="E194" s="11"/>
      <c r="F194" s="13"/>
    </row>
    <row r="195" spans="3:6" x14ac:dyDescent="0.25">
      <c r="C195" s="13"/>
      <c r="D195" s="11"/>
      <c r="E195" s="11"/>
      <c r="F195" s="13"/>
    </row>
    <row r="196" spans="3:6" x14ac:dyDescent="0.25">
      <c r="C196" s="13"/>
      <c r="D196" s="11"/>
      <c r="E196" s="11"/>
      <c r="F196" s="13"/>
    </row>
    <row r="197" spans="3:6" x14ac:dyDescent="0.25">
      <c r="C197" s="13"/>
      <c r="D197" s="11"/>
      <c r="E197" s="11"/>
      <c r="F197" s="13"/>
    </row>
    <row r="198" spans="3:6" x14ac:dyDescent="0.25">
      <c r="C198" s="13"/>
      <c r="D198" s="11"/>
      <c r="E198" s="11"/>
      <c r="F198" s="13"/>
    </row>
    <row r="199" spans="3:6" x14ac:dyDescent="0.25">
      <c r="C199" s="13"/>
      <c r="D199" s="11"/>
      <c r="E199" s="11"/>
      <c r="F199" s="13"/>
    </row>
    <row r="200" spans="3:6" x14ac:dyDescent="0.25">
      <c r="C200" s="13"/>
      <c r="D200" s="11"/>
      <c r="E200" s="11"/>
      <c r="F200" s="13"/>
    </row>
    <row r="201" spans="3:6" x14ac:dyDescent="0.25">
      <c r="C201" s="13"/>
      <c r="D201" s="11"/>
      <c r="E201" s="11"/>
      <c r="F201" s="13"/>
    </row>
    <row r="202" spans="3:6" x14ac:dyDescent="0.25">
      <c r="C202" s="13"/>
      <c r="D202" s="11"/>
      <c r="E202" s="11"/>
      <c r="F202" s="13"/>
    </row>
    <row r="203" spans="3:6" x14ac:dyDescent="0.25">
      <c r="C203" s="13"/>
      <c r="D203" s="11"/>
      <c r="E203" s="11"/>
      <c r="F203" s="13"/>
    </row>
    <row r="204" spans="3:6" x14ac:dyDescent="0.25">
      <c r="C204" s="13"/>
      <c r="D204" s="11"/>
      <c r="E204" s="11"/>
      <c r="F204" s="13"/>
    </row>
    <row r="205" spans="3:6" x14ac:dyDescent="0.25">
      <c r="C205" s="13"/>
      <c r="D205" s="11"/>
      <c r="E205" s="11"/>
      <c r="F205" s="13"/>
    </row>
    <row r="206" spans="3:6" x14ac:dyDescent="0.25">
      <c r="C206" s="13"/>
      <c r="D206" s="11"/>
      <c r="E206" s="11"/>
      <c r="F206" s="13"/>
    </row>
    <row r="207" spans="3:6" x14ac:dyDescent="0.25">
      <c r="C207" s="13"/>
      <c r="D207" s="11"/>
      <c r="E207" s="11"/>
      <c r="F207" s="13"/>
    </row>
    <row r="208" spans="3:6" x14ac:dyDescent="0.25">
      <c r="C208" s="13"/>
      <c r="D208" s="11"/>
      <c r="E208" s="11"/>
      <c r="F208" s="13"/>
    </row>
    <row r="209" spans="3:6" x14ac:dyDescent="0.25">
      <c r="C209" s="13"/>
      <c r="D209" s="11"/>
      <c r="E209" s="11"/>
      <c r="F209" s="13"/>
    </row>
    <row r="210" spans="3:6" x14ac:dyDescent="0.25">
      <c r="C210" s="13"/>
      <c r="D210" s="11"/>
      <c r="E210" s="11"/>
      <c r="F210" s="13"/>
    </row>
    <row r="211" spans="3:6" x14ac:dyDescent="0.25">
      <c r="C211" s="13"/>
      <c r="D211" s="11"/>
      <c r="E211" s="11"/>
      <c r="F211" s="13"/>
    </row>
    <row r="212" spans="3:6" x14ac:dyDescent="0.25">
      <c r="C212" s="13"/>
      <c r="D212" s="11"/>
      <c r="E212" s="11"/>
      <c r="F212" s="13"/>
    </row>
    <row r="213" spans="3:6" x14ac:dyDescent="0.25">
      <c r="C213" s="13"/>
      <c r="D213" s="11"/>
      <c r="E213" s="11"/>
      <c r="F213" s="13"/>
    </row>
    <row r="214" spans="3:6" x14ac:dyDescent="0.25">
      <c r="C214" s="13"/>
      <c r="D214" s="11"/>
      <c r="E214" s="11"/>
      <c r="F214" s="13"/>
    </row>
    <row r="215" spans="3:6" x14ac:dyDescent="0.25">
      <c r="C215" s="13"/>
      <c r="D215" s="11"/>
      <c r="E215" s="11"/>
      <c r="F215" s="13"/>
    </row>
    <row r="216" spans="3:6" x14ac:dyDescent="0.25">
      <c r="C216" s="13"/>
      <c r="D216" s="11"/>
      <c r="E216" s="11"/>
      <c r="F216" s="13"/>
    </row>
    <row r="217" spans="3:6" x14ac:dyDescent="0.25">
      <c r="C217" s="13"/>
      <c r="D217" s="11"/>
      <c r="E217" s="11"/>
      <c r="F217" s="13"/>
    </row>
    <row r="218" spans="3:6" x14ac:dyDescent="0.25">
      <c r="C218" s="13"/>
      <c r="D218" s="11"/>
      <c r="E218" s="11"/>
      <c r="F218" s="13"/>
    </row>
    <row r="219" spans="3:6" x14ac:dyDescent="0.25">
      <c r="C219" s="13"/>
      <c r="D219" s="11"/>
      <c r="E219" s="11"/>
      <c r="F219" s="13"/>
    </row>
    <row r="220" spans="3:6" x14ac:dyDescent="0.25">
      <c r="C220" s="13"/>
      <c r="D220" s="11"/>
      <c r="E220" s="11"/>
      <c r="F220" s="13"/>
    </row>
    <row r="221" spans="3:6" x14ac:dyDescent="0.25">
      <c r="C221" s="13"/>
      <c r="D221" s="11"/>
      <c r="E221" s="11"/>
      <c r="F221" s="13"/>
    </row>
    <row r="222" spans="3:6" x14ac:dyDescent="0.25">
      <c r="C222" s="13"/>
      <c r="D222" s="11"/>
      <c r="E222" s="11"/>
      <c r="F222" s="13"/>
    </row>
    <row r="223" spans="3:6" x14ac:dyDescent="0.25">
      <c r="C223" s="13"/>
      <c r="D223" s="11"/>
      <c r="E223" s="11"/>
      <c r="F223" s="13"/>
    </row>
    <row r="224" spans="3:6" x14ac:dyDescent="0.25">
      <c r="C224" s="13"/>
      <c r="D224" s="11"/>
      <c r="E224" s="11"/>
      <c r="F224" s="13"/>
    </row>
    <row r="225" spans="3:6" x14ac:dyDescent="0.25">
      <c r="C225" s="13"/>
      <c r="D225" s="11"/>
      <c r="E225" s="11"/>
      <c r="F225" s="13"/>
    </row>
    <row r="226" spans="3:6" x14ac:dyDescent="0.25">
      <c r="C226" s="13"/>
      <c r="D226" s="11"/>
      <c r="E226" s="11"/>
      <c r="F226" s="13"/>
    </row>
    <row r="227" spans="3:6" x14ac:dyDescent="0.25">
      <c r="C227" s="13"/>
      <c r="D227" s="11"/>
      <c r="E227" s="11"/>
      <c r="F227" s="13"/>
    </row>
    <row r="228" spans="3:6" x14ac:dyDescent="0.25">
      <c r="C228" s="13"/>
      <c r="D228" s="11"/>
      <c r="E228" s="11"/>
      <c r="F228" s="13"/>
    </row>
    <row r="229" spans="3:6" x14ac:dyDescent="0.25">
      <c r="C229" s="13"/>
      <c r="D229" s="11"/>
      <c r="E229" s="11"/>
      <c r="F229" s="13"/>
    </row>
    <row r="230" spans="3:6" x14ac:dyDescent="0.25">
      <c r="C230" s="13"/>
      <c r="D230" s="11"/>
      <c r="E230" s="11"/>
      <c r="F230" s="13"/>
    </row>
    <row r="231" spans="3:6" x14ac:dyDescent="0.25">
      <c r="C231" s="13"/>
      <c r="D231" s="11"/>
      <c r="E231" s="11"/>
      <c r="F231" s="13"/>
    </row>
    <row r="232" spans="3:6" x14ac:dyDescent="0.25">
      <c r="C232" s="13"/>
      <c r="D232" s="11"/>
      <c r="E232" s="11"/>
      <c r="F232" s="13"/>
    </row>
    <row r="233" spans="3:6" x14ac:dyDescent="0.25">
      <c r="C233" s="13"/>
      <c r="D233" s="11"/>
      <c r="E233" s="11"/>
      <c r="F233" s="13"/>
    </row>
    <row r="234" spans="3:6" x14ac:dyDescent="0.25">
      <c r="C234" s="13"/>
      <c r="D234" s="11"/>
      <c r="E234" s="11"/>
      <c r="F234" s="13"/>
    </row>
    <row r="235" spans="3:6" x14ac:dyDescent="0.25">
      <c r="C235" s="13"/>
      <c r="D235" s="11"/>
      <c r="E235" s="11"/>
      <c r="F235" s="13"/>
    </row>
    <row r="236" spans="3:6" x14ac:dyDescent="0.25">
      <c r="C236" s="13"/>
      <c r="D236" s="11"/>
      <c r="E236" s="11"/>
      <c r="F236" s="13"/>
    </row>
    <row r="237" spans="3:6" x14ac:dyDescent="0.25">
      <c r="C237" s="13"/>
      <c r="D237" s="11"/>
      <c r="E237" s="11"/>
      <c r="F237" s="13"/>
    </row>
  </sheetData>
  <mergeCells count="5">
    <mergeCell ref="B1:F1"/>
    <mergeCell ref="B7:F7"/>
    <mergeCell ref="B8:F8"/>
    <mergeCell ref="B13:F13"/>
    <mergeCell ref="B89:C89"/>
  </mergeCells>
  <phoneticPr fontId="7" type="noConversion"/>
  <pageMargins left="0.75" right="0.75" top="1" bottom="1" header="0.5" footer="0.5"/>
  <pageSetup paperSize="9" scale="79" fitToWidth="14" fitToHeight="14" orientation="landscape" r:id="rId1"/>
  <headerFooter alignWithMargins="0">
    <oddFooter>&amp;L&amp;1#&amp;"Calibri"&amp;11&amp;K000000OFFICIAL</oddFooter>
  </headerFooter>
  <rowBreaks count="1" manualBreakCount="1">
    <brk id="87" min="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Final for Web posting</vt:lpstr>
      <vt:lpstr>'Final for Web posting'!Print_Area</vt:lpstr>
      <vt:lpstr>'Final for Web posting'!Print_Titles</vt:lpstr>
    </vt:vector>
  </TitlesOfParts>
  <Company>CenITex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ESPIRIM</dc:creator>
  <cp:lastModifiedBy>Jana Boulet (DPC)</cp:lastModifiedBy>
  <cp:lastPrinted>2015-07-02T08:23:34Z</cp:lastPrinted>
  <dcterms:created xsi:type="dcterms:W3CDTF">2010-04-29T00:55:37Z</dcterms:created>
  <dcterms:modified xsi:type="dcterms:W3CDTF">2022-06-30T06:42:50Z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783e8e3d-e077-405a-ac55-f5022ed3346d</vt:lpwstr>
  </property>
  <property fmtid="{D5CDD505-2E9C-101B-9397-08002B2CF9AE}" pid="3" name="PSPFClassification">
    <vt:lpwstr>Do Not Mark</vt:lpwstr>
  </property>
  <property fmtid="{D5CDD505-2E9C-101B-9397-08002B2CF9AE}" pid="4" name="MSIP_Label_7158ebbd-6c5e-441f-bfc9-4eb8c11e3978_Enabled">
    <vt:lpwstr>true</vt:lpwstr>
  </property>
  <property fmtid="{D5CDD505-2E9C-101B-9397-08002B2CF9AE}" pid="5" name="MSIP_Label_7158ebbd-6c5e-441f-bfc9-4eb8c11e3978_SetDate">
    <vt:lpwstr>2022-06-30T06:42:50Z</vt:lpwstr>
  </property>
  <property fmtid="{D5CDD505-2E9C-101B-9397-08002B2CF9AE}" pid="6" name="MSIP_Label_7158ebbd-6c5e-441f-bfc9-4eb8c11e3978_Method">
    <vt:lpwstr>Privileged</vt:lpwstr>
  </property>
  <property fmtid="{D5CDD505-2E9C-101B-9397-08002B2CF9AE}" pid="7" name="MSIP_Label_7158ebbd-6c5e-441f-bfc9-4eb8c11e3978_Name">
    <vt:lpwstr>7158ebbd-6c5e-441f-bfc9-4eb8c11e3978</vt:lpwstr>
  </property>
  <property fmtid="{D5CDD505-2E9C-101B-9397-08002B2CF9AE}" pid="8" name="MSIP_Label_7158ebbd-6c5e-441f-bfc9-4eb8c11e3978_SiteId">
    <vt:lpwstr>722ea0be-3e1c-4b11-ad6f-9401d6856e24</vt:lpwstr>
  </property>
  <property fmtid="{D5CDD505-2E9C-101B-9397-08002B2CF9AE}" pid="9" name="MSIP_Label_7158ebbd-6c5e-441f-bfc9-4eb8c11e3978_ActionId">
    <vt:lpwstr>be8f4441-f421-485f-ac73-d1cc575cc945</vt:lpwstr>
  </property>
  <property fmtid="{D5CDD505-2E9C-101B-9397-08002B2CF9AE}" pid="10" name="MSIP_Label_7158ebbd-6c5e-441f-bfc9-4eb8c11e3978_ContentBits">
    <vt:lpwstr>2</vt:lpwstr>
  </property>
</Properties>
</file>